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25" tabRatio="330" activeTab="1"/>
  </bookViews>
  <sheets>
    <sheet name="PLAN 2020." sheetId="1" r:id="rId1"/>
    <sheet name="primarna" sheetId="2" r:id="rId2"/>
    <sheet name="stom" sheetId="3" r:id="rId3"/>
  </sheets>
  <definedNames>
    <definedName name="_xlnm.Print_Area" localSheetId="0">'PLAN 2020.'!$A$1:$O$224</definedName>
    <definedName name="_xlnm.Print_Area" localSheetId="1">primarna!$A$1:$F$351</definedName>
    <definedName name="_xlnm.Print_Area" localSheetId="2">stom!$A$1:$F$126</definedName>
  </definedNames>
  <calcPr calcId="125725"/>
</workbook>
</file>

<file path=xl/calcChain.xml><?xml version="1.0" encoding="utf-8"?>
<calcChain xmlns="http://schemas.openxmlformats.org/spreadsheetml/2006/main">
  <c r="F200" i="2"/>
  <c r="F194"/>
  <c r="F192"/>
  <c r="F191"/>
  <c r="F190"/>
  <c r="F189"/>
  <c r="F193"/>
  <c r="F188"/>
  <c r="F187"/>
  <c r="F186"/>
  <c r="F185"/>
  <c r="F169"/>
  <c r="F168"/>
  <c r="F167"/>
  <c r="F166"/>
  <c r="F105" i="3"/>
  <c r="F104"/>
  <c r="F30"/>
  <c r="F31"/>
  <c r="F32"/>
  <c r="F33"/>
  <c r="F34"/>
  <c r="F35"/>
  <c r="F36"/>
  <c r="F37"/>
  <c r="F38"/>
  <c r="F39"/>
  <c r="F40"/>
  <c r="F41"/>
  <c r="F29"/>
  <c r="F63"/>
  <c r="F62"/>
  <c r="F61"/>
  <c r="G68" i="1"/>
  <c r="L217"/>
  <c r="I72"/>
  <c r="L57"/>
  <c r="H143"/>
  <c r="F22" i="2"/>
  <c r="F15"/>
  <c r="F10"/>
  <c r="F11"/>
  <c r="F12"/>
  <c r="F13"/>
  <c r="G200" i="1"/>
  <c r="G54"/>
  <c r="G52" s="1"/>
  <c r="H72"/>
  <c r="I185"/>
  <c r="I189"/>
  <c r="M213"/>
  <c r="J38"/>
  <c r="F153" i="2"/>
  <c r="F110"/>
  <c r="G72" i="1"/>
  <c r="L72"/>
  <c r="F98" i="3"/>
  <c r="F97"/>
  <c r="F96"/>
  <c r="F95"/>
  <c r="F94"/>
  <c r="F93"/>
  <c r="F92"/>
  <c r="F91"/>
  <c r="F90"/>
  <c r="F89"/>
  <c r="F88"/>
  <c r="F87"/>
  <c r="F82"/>
  <c r="F81"/>
  <c r="F80"/>
  <c r="F79"/>
  <c r="F78"/>
  <c r="F77"/>
  <c r="F76"/>
  <c r="F75"/>
  <c r="F74"/>
  <c r="F73"/>
  <c r="F72"/>
  <c r="F71"/>
  <c r="F70"/>
  <c r="F69"/>
  <c r="F68"/>
  <c r="F64"/>
  <c r="F60"/>
  <c r="F59"/>
  <c r="F58"/>
  <c r="F57"/>
  <c r="F56"/>
  <c r="F55"/>
  <c r="F54"/>
  <c r="F53"/>
  <c r="F52"/>
  <c r="F51"/>
  <c r="F50"/>
  <c r="F49"/>
  <c r="F48"/>
  <c r="F47"/>
  <c r="F46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345" i="2"/>
  <c r="E337"/>
  <c r="F312"/>
  <c r="F311"/>
  <c r="F310"/>
  <c r="F305"/>
  <c r="F304"/>
  <c r="F303"/>
  <c r="F302"/>
  <c r="F301"/>
  <c r="F300"/>
  <c r="F299"/>
  <c r="F298"/>
  <c r="F297"/>
  <c r="F296"/>
  <c r="F295"/>
  <c r="F294"/>
  <c r="F293"/>
  <c r="F292"/>
  <c r="F288"/>
  <c r="F287"/>
  <c r="F284"/>
  <c r="F283"/>
  <c r="F282"/>
  <c r="F281"/>
  <c r="F280"/>
  <c r="F279"/>
  <c r="F278"/>
  <c r="F277"/>
  <c r="F276"/>
  <c r="F275"/>
  <c r="F274"/>
  <c r="F273"/>
  <c r="F272"/>
  <c r="F268"/>
  <c r="F267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181"/>
  <c r="F180"/>
  <c r="F179"/>
  <c r="F178"/>
  <c r="F177"/>
  <c r="F176"/>
  <c r="F175"/>
  <c r="F171"/>
  <c r="F170"/>
  <c r="F165"/>
  <c r="F164"/>
  <c r="F163"/>
  <c r="F162"/>
  <c r="F161"/>
  <c r="F160"/>
  <c r="F159"/>
  <c r="F158"/>
  <c r="F157"/>
  <c r="F156"/>
  <c r="F155"/>
  <c r="F154"/>
  <c r="F152"/>
  <c r="F151"/>
  <c r="F150"/>
  <c r="F149"/>
  <c r="F148"/>
  <c r="F142"/>
  <c r="F141"/>
  <c r="F140"/>
  <c r="F139"/>
  <c r="F138"/>
  <c r="F137"/>
  <c r="F136"/>
  <c r="F135"/>
  <c r="F132"/>
  <c r="F131"/>
  <c r="F130"/>
  <c r="F129"/>
  <c r="F128"/>
  <c r="F127"/>
  <c r="F126"/>
  <c r="F125"/>
  <c r="F124"/>
  <c r="F123"/>
  <c r="F122"/>
  <c r="F121"/>
  <c r="F120"/>
  <c r="F119"/>
  <c r="F112"/>
  <c r="F111"/>
  <c r="F109"/>
  <c r="F108"/>
  <c r="F107"/>
  <c r="F106"/>
  <c r="F105"/>
  <c r="F104"/>
  <c r="F103"/>
  <c r="F102"/>
  <c r="F101"/>
  <c r="F100"/>
  <c r="F99"/>
  <c r="F98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1"/>
  <c r="F20"/>
  <c r="F19"/>
  <c r="F18"/>
  <c r="F17"/>
  <c r="F16"/>
  <c r="F14"/>
  <c r="F9"/>
  <c r="M60" i="1"/>
  <c r="M58"/>
  <c r="M59"/>
  <c r="H54"/>
  <c r="J21"/>
  <c r="K112"/>
  <c r="G142"/>
  <c r="G112"/>
  <c r="G108" s="1"/>
  <c r="G206"/>
  <c r="G131"/>
  <c r="G130" s="1"/>
  <c r="K72"/>
  <c r="I89"/>
  <c r="I206"/>
  <c r="I112"/>
  <c r="I194"/>
  <c r="I116"/>
  <c r="L45"/>
  <c r="N39"/>
  <c r="F269" i="2" l="1"/>
  <c r="F321" s="1"/>
  <c r="F99" i="3"/>
  <c r="F65"/>
  <c r="F106" s="1"/>
  <c r="F83"/>
  <c r="F42"/>
  <c r="F314" i="2"/>
  <c r="F326" s="1"/>
  <c r="F306"/>
  <c r="F325" s="1"/>
  <c r="F289"/>
  <c r="F324" s="1"/>
  <c r="F265"/>
  <c r="F285"/>
  <c r="F323" s="1"/>
  <c r="F182"/>
  <c r="F204" s="1"/>
  <c r="F172"/>
  <c r="F203" s="1"/>
  <c r="F206" s="1"/>
  <c r="F143"/>
  <c r="F202" s="1"/>
  <c r="F133"/>
  <c r="F201" s="1"/>
  <c r="F113"/>
  <c r="F56"/>
  <c r="F197" s="1"/>
  <c r="F199" s="1"/>
  <c r="I108" i="1"/>
  <c r="F112" i="3" l="1"/>
  <c r="F115" s="1"/>
  <c r="F320" i="2"/>
  <c r="F322" s="1"/>
  <c r="F337" s="1"/>
  <c r="F339" s="1"/>
  <c r="J183" i="1"/>
  <c r="H65"/>
  <c r="J65" s="1"/>
  <c r="H170"/>
  <c r="M180"/>
  <c r="O180" s="1"/>
  <c r="J179"/>
  <c r="L170"/>
  <c r="J144"/>
  <c r="J126"/>
  <c r="M126"/>
  <c r="G42"/>
  <c r="G16"/>
  <c r="G15" s="1"/>
  <c r="H16"/>
  <c r="H15" s="1"/>
  <c r="K16"/>
  <c r="L16"/>
  <c r="J17"/>
  <c r="M17"/>
  <c r="J18"/>
  <c r="M18"/>
  <c r="J19"/>
  <c r="M19"/>
  <c r="J20"/>
  <c r="M20"/>
  <c r="M21"/>
  <c r="J22"/>
  <c r="J23"/>
  <c r="O23" s="1"/>
  <c r="M23"/>
  <c r="J24"/>
  <c r="M24"/>
  <c r="H25"/>
  <c r="I25"/>
  <c r="L25"/>
  <c r="J26"/>
  <c r="O26"/>
  <c r="M26"/>
  <c r="J27"/>
  <c r="M27"/>
  <c r="J28"/>
  <c r="O28" s="1"/>
  <c r="M28"/>
  <c r="J29"/>
  <c r="M29"/>
  <c r="M30"/>
  <c r="O30" s="1"/>
  <c r="M31"/>
  <c r="O31" s="1"/>
  <c r="J32"/>
  <c r="M32"/>
  <c r="J33"/>
  <c r="M33"/>
  <c r="J34"/>
  <c r="M34"/>
  <c r="J35"/>
  <c r="M35"/>
  <c r="J36"/>
  <c r="M36"/>
  <c r="G37"/>
  <c r="M37"/>
  <c r="M38"/>
  <c r="G39"/>
  <c r="H39"/>
  <c r="I39"/>
  <c r="I37" s="1"/>
  <c r="M39"/>
  <c r="N49"/>
  <c r="N218" s="1"/>
  <c r="J40"/>
  <c r="O40" s="1"/>
  <c r="M40"/>
  <c r="J41"/>
  <c r="M41"/>
  <c r="O41" s="1"/>
  <c r="H42"/>
  <c r="I42"/>
  <c r="J42"/>
  <c r="M42"/>
  <c r="J43"/>
  <c r="M43"/>
  <c r="J44"/>
  <c r="M44"/>
  <c r="G45"/>
  <c r="I45"/>
  <c r="J45" s="1"/>
  <c r="J46"/>
  <c r="M46"/>
  <c r="J47"/>
  <c r="M47"/>
  <c r="O47" s="1"/>
  <c r="J48"/>
  <c r="M48"/>
  <c r="J50"/>
  <c r="M50"/>
  <c r="O50" s="1"/>
  <c r="I54"/>
  <c r="I53" s="1"/>
  <c r="L54"/>
  <c r="M55"/>
  <c r="J56"/>
  <c r="M56"/>
  <c r="O56" s="1"/>
  <c r="I57"/>
  <c r="I51" s="1"/>
  <c r="L51"/>
  <c r="J60"/>
  <c r="J61"/>
  <c r="M61"/>
  <c r="J62"/>
  <c r="M62"/>
  <c r="G63"/>
  <c r="I63"/>
  <c r="K63"/>
  <c r="M63" s="1"/>
  <c r="J64"/>
  <c r="O64" s="1"/>
  <c r="M65"/>
  <c r="J66"/>
  <c r="M66"/>
  <c r="J67"/>
  <c r="O67" s="1"/>
  <c r="M67"/>
  <c r="H68"/>
  <c r="J68" s="1"/>
  <c r="K68"/>
  <c r="J69"/>
  <c r="M69"/>
  <c r="N71"/>
  <c r="N70"/>
  <c r="M73"/>
  <c r="J74"/>
  <c r="M74"/>
  <c r="O74" s="1"/>
  <c r="G75"/>
  <c r="G71" s="1"/>
  <c r="I75"/>
  <c r="K75"/>
  <c r="L75"/>
  <c r="M75"/>
  <c r="J76"/>
  <c r="M76"/>
  <c r="M77"/>
  <c r="J78"/>
  <c r="O78" s="1"/>
  <c r="M78"/>
  <c r="J79"/>
  <c r="M79"/>
  <c r="M80"/>
  <c r="J81"/>
  <c r="M81"/>
  <c r="J82"/>
  <c r="O82" s="1"/>
  <c r="M82"/>
  <c r="G83"/>
  <c r="I83"/>
  <c r="K83"/>
  <c r="L83"/>
  <c r="L193" s="1"/>
  <c r="J84"/>
  <c r="M84"/>
  <c r="M85"/>
  <c r="J86"/>
  <c r="O86" s="1"/>
  <c r="M86"/>
  <c r="J87"/>
  <c r="M87"/>
  <c r="O87" s="1"/>
  <c r="J88"/>
  <c r="M88"/>
  <c r="K89"/>
  <c r="M89" s="1"/>
  <c r="J90"/>
  <c r="M90"/>
  <c r="J91"/>
  <c r="M91"/>
  <c r="M92"/>
  <c r="J93"/>
  <c r="M93"/>
  <c r="J94"/>
  <c r="M94"/>
  <c r="O94"/>
  <c r="J95"/>
  <c r="M95"/>
  <c r="G96"/>
  <c r="H96"/>
  <c r="J96" s="1"/>
  <c r="I96"/>
  <c r="K96"/>
  <c r="L96"/>
  <c r="J97"/>
  <c r="M97"/>
  <c r="J98"/>
  <c r="M98"/>
  <c r="J99"/>
  <c r="O99" s="1"/>
  <c r="M99"/>
  <c r="J100"/>
  <c r="M100"/>
  <c r="J101"/>
  <c r="O101" s="1"/>
  <c r="M101"/>
  <c r="J102"/>
  <c r="L102"/>
  <c r="M102" s="1"/>
  <c r="J103"/>
  <c r="M103"/>
  <c r="O103"/>
  <c r="G104"/>
  <c r="H104"/>
  <c r="I104"/>
  <c r="K104"/>
  <c r="M104" s="1"/>
  <c r="L104"/>
  <c r="J105"/>
  <c r="M105"/>
  <c r="J106"/>
  <c r="M106"/>
  <c r="J107"/>
  <c r="O107"/>
  <c r="M107"/>
  <c r="L108"/>
  <c r="J111"/>
  <c r="M111"/>
  <c r="H112"/>
  <c r="M112"/>
  <c r="J113"/>
  <c r="M113"/>
  <c r="J114"/>
  <c r="M114"/>
  <c r="O114"/>
  <c r="J115"/>
  <c r="O115" s="1"/>
  <c r="M115"/>
  <c r="H116"/>
  <c r="J116" s="1"/>
  <c r="K116"/>
  <c r="M116" s="1"/>
  <c r="J117"/>
  <c r="M117"/>
  <c r="M118"/>
  <c r="J119"/>
  <c r="O119" s="1"/>
  <c r="M119"/>
  <c r="J120"/>
  <c r="M120"/>
  <c r="O120"/>
  <c r="J121"/>
  <c r="M121"/>
  <c r="J122"/>
  <c r="M122"/>
  <c r="J123"/>
  <c r="M123"/>
  <c r="O123"/>
  <c r="G124"/>
  <c r="I124"/>
  <c r="L124"/>
  <c r="H125"/>
  <c r="H124" s="1"/>
  <c r="K125"/>
  <c r="K124" s="1"/>
  <c r="M124" s="1"/>
  <c r="J127"/>
  <c r="M127"/>
  <c r="J128"/>
  <c r="O128" s="1"/>
  <c r="M128"/>
  <c r="J129"/>
  <c r="M129"/>
  <c r="I130"/>
  <c r="L130"/>
  <c r="N130"/>
  <c r="J132"/>
  <c r="M132"/>
  <c r="J133"/>
  <c r="O133" s="1"/>
  <c r="M133"/>
  <c r="J134"/>
  <c r="M134"/>
  <c r="J135"/>
  <c r="O135" s="1"/>
  <c r="M135"/>
  <c r="J136"/>
  <c r="M136"/>
  <c r="O136" s="1"/>
  <c r="J137"/>
  <c r="M137"/>
  <c r="J138"/>
  <c r="M138"/>
  <c r="J139"/>
  <c r="M139"/>
  <c r="J140"/>
  <c r="M140"/>
  <c r="J141"/>
  <c r="M141"/>
  <c r="J143"/>
  <c r="O143" s="1"/>
  <c r="M144"/>
  <c r="J145"/>
  <c r="M145"/>
  <c r="O145"/>
  <c r="J146"/>
  <c r="O146" s="1"/>
  <c r="M146"/>
  <c r="M147"/>
  <c r="J148"/>
  <c r="M148"/>
  <c r="J149"/>
  <c r="M149"/>
  <c r="J150"/>
  <c r="M150"/>
  <c r="J151"/>
  <c r="O151" s="1"/>
  <c r="M151"/>
  <c r="J152"/>
  <c r="O152" s="1"/>
  <c r="M152"/>
  <c r="J153"/>
  <c r="M153"/>
  <c r="J154"/>
  <c r="O154" s="1"/>
  <c r="M154"/>
  <c r="J156"/>
  <c r="M156"/>
  <c r="J157"/>
  <c r="O157" s="1"/>
  <c r="M157"/>
  <c r="J158"/>
  <c r="M158"/>
  <c r="O158" s="1"/>
  <c r="M159"/>
  <c r="J160"/>
  <c r="M160"/>
  <c r="O160"/>
  <c r="G162"/>
  <c r="I162"/>
  <c r="L162"/>
  <c r="J163"/>
  <c r="J164"/>
  <c r="O164" s="1"/>
  <c r="M164"/>
  <c r="J165"/>
  <c r="M165"/>
  <c r="G166"/>
  <c r="I166"/>
  <c r="K166"/>
  <c r="M166" s="1"/>
  <c r="L166"/>
  <c r="L161" s="1"/>
  <c r="J167"/>
  <c r="M167"/>
  <c r="J168"/>
  <c r="M168"/>
  <c r="G170"/>
  <c r="I170"/>
  <c r="J171"/>
  <c r="M171"/>
  <c r="J172"/>
  <c r="M172"/>
  <c r="O172"/>
  <c r="J173"/>
  <c r="O173" s="1"/>
  <c r="M173"/>
  <c r="J174"/>
  <c r="O174" s="1"/>
  <c r="M174"/>
  <c r="J175"/>
  <c r="M175"/>
  <c r="J176"/>
  <c r="O176" s="1"/>
  <c r="M176"/>
  <c r="J177"/>
  <c r="O177" s="1"/>
  <c r="M177"/>
  <c r="J178"/>
  <c r="M178"/>
  <c r="M179"/>
  <c r="G181"/>
  <c r="G169" s="1"/>
  <c r="I181"/>
  <c r="K181"/>
  <c r="L181"/>
  <c r="H181"/>
  <c r="M182"/>
  <c r="M183"/>
  <c r="J184"/>
  <c r="O184"/>
  <c r="M184"/>
  <c r="K186"/>
  <c r="M186" s="1"/>
  <c r="J188"/>
  <c r="M188"/>
  <c r="O188" s="1"/>
  <c r="K189"/>
  <c r="M189" s="1"/>
  <c r="M190"/>
  <c r="J191"/>
  <c r="M191"/>
  <c r="J192"/>
  <c r="M192"/>
  <c r="H194"/>
  <c r="J194"/>
  <c r="L194"/>
  <c r="M194" s="1"/>
  <c r="J195"/>
  <c r="M195"/>
  <c r="J196"/>
  <c r="O196" s="1"/>
  <c r="M196"/>
  <c r="J197"/>
  <c r="O197" s="1"/>
  <c r="M197"/>
  <c r="G198"/>
  <c r="H198"/>
  <c r="K198"/>
  <c r="L198"/>
  <c r="J199"/>
  <c r="O199" s="1"/>
  <c r="M199"/>
  <c r="I200"/>
  <c r="I193" s="1"/>
  <c r="K200"/>
  <c r="M200" s="1"/>
  <c r="L200"/>
  <c r="H200"/>
  <c r="M201"/>
  <c r="J202"/>
  <c r="M202"/>
  <c r="J203"/>
  <c r="M203"/>
  <c r="J204"/>
  <c r="O204" s="1"/>
  <c r="M204"/>
  <c r="H206"/>
  <c r="H205" s="1"/>
  <c r="K206"/>
  <c r="M206" s="1"/>
  <c r="L206"/>
  <c r="J207"/>
  <c r="O207" s="1"/>
  <c r="M207"/>
  <c r="J208"/>
  <c r="M208"/>
  <c r="G209"/>
  <c r="G205" s="1"/>
  <c r="H209"/>
  <c r="I209"/>
  <c r="I205" s="1"/>
  <c r="K209"/>
  <c r="L209"/>
  <c r="N209"/>
  <c r="J210"/>
  <c r="M210"/>
  <c r="J211"/>
  <c r="O211" s="1"/>
  <c r="M211"/>
  <c r="J212"/>
  <c r="M212"/>
  <c r="J213"/>
  <c r="J214"/>
  <c r="M214"/>
  <c r="O214"/>
  <c r="J215"/>
  <c r="O215" s="1"/>
  <c r="J216"/>
  <c r="M216"/>
  <c r="O216"/>
  <c r="H166"/>
  <c r="J166" s="1"/>
  <c r="J182"/>
  <c r="O149"/>
  <c r="H155"/>
  <c r="J155" s="1"/>
  <c r="H147"/>
  <c r="J147" s="1"/>
  <c r="O147" s="1"/>
  <c r="K155"/>
  <c r="K131"/>
  <c r="M131" s="1"/>
  <c r="L71"/>
  <c r="J59"/>
  <c r="O38"/>
  <c r="O153"/>
  <c r="O19"/>
  <c r="O126"/>
  <c r="J201"/>
  <c r="O201" s="1"/>
  <c r="K162"/>
  <c r="M163"/>
  <c r="H37"/>
  <c r="H159"/>
  <c r="J159" s="1"/>
  <c r="O159" s="1"/>
  <c r="H57"/>
  <c r="H189"/>
  <c r="J189" s="1"/>
  <c r="J190"/>
  <c r="O190" s="1"/>
  <c r="J92"/>
  <c r="H89"/>
  <c r="J89" s="1"/>
  <c r="J80"/>
  <c r="O210"/>
  <c r="M143"/>
  <c r="H109"/>
  <c r="J109" s="1"/>
  <c r="J110"/>
  <c r="O95"/>
  <c r="O88"/>
  <c r="O61"/>
  <c r="K52"/>
  <c r="M52" s="1"/>
  <c r="M54"/>
  <c r="H131"/>
  <c r="K170"/>
  <c r="K169" s="1"/>
  <c r="M110"/>
  <c r="J77"/>
  <c r="O77" s="1"/>
  <c r="H75"/>
  <c r="M72"/>
  <c r="K57"/>
  <c r="M57" s="1"/>
  <c r="J58"/>
  <c r="G57"/>
  <c r="G53" s="1"/>
  <c r="M96"/>
  <c r="J85"/>
  <c r="H83"/>
  <c r="J83" s="1"/>
  <c r="H186"/>
  <c r="J187"/>
  <c r="L53"/>
  <c r="K109"/>
  <c r="M109" s="1"/>
  <c r="M187"/>
  <c r="H162"/>
  <c r="J206"/>
  <c r="O98"/>
  <c r="J73"/>
  <c r="J55"/>
  <c r="O55" s="1"/>
  <c r="H52"/>
  <c r="J72"/>
  <c r="L70" l="1"/>
  <c r="M155"/>
  <c r="O155" s="1"/>
  <c r="O62"/>
  <c r="O102"/>
  <c r="O194"/>
  <c r="M125"/>
  <c r="O110"/>
  <c r="M198"/>
  <c r="O195"/>
  <c r="O168"/>
  <c r="O150"/>
  <c r="O140"/>
  <c r="J124"/>
  <c r="O124" s="1"/>
  <c r="O122"/>
  <c r="O90"/>
  <c r="M83"/>
  <c r="O44"/>
  <c r="J37"/>
  <c r="O37" s="1"/>
  <c r="O35"/>
  <c r="O33"/>
  <c r="O29"/>
  <c r="O20"/>
  <c r="M16"/>
  <c r="K205"/>
  <c r="O208"/>
  <c r="J198"/>
  <c r="O198" s="1"/>
  <c r="O192"/>
  <c r="O178"/>
  <c r="O129"/>
  <c r="O79"/>
  <c r="O66"/>
  <c r="J39"/>
  <c r="O39" s="1"/>
  <c r="O27"/>
  <c r="M25"/>
  <c r="L49"/>
  <c r="L218" s="1"/>
  <c r="O24"/>
  <c r="O183"/>
  <c r="O206"/>
  <c r="O144"/>
  <c r="O80"/>
  <c r="O212"/>
  <c r="O203"/>
  <c r="O191"/>
  <c r="O171"/>
  <c r="O165"/>
  <c r="O148"/>
  <c r="O138"/>
  <c r="O105"/>
  <c r="O100"/>
  <c r="O42"/>
  <c r="J125"/>
  <c r="O125" s="1"/>
  <c r="O85"/>
  <c r="J75"/>
  <c r="O75" s="1"/>
  <c r="M162"/>
  <c r="O166"/>
  <c r="O167"/>
  <c r="G161"/>
  <c r="O121"/>
  <c r="O117"/>
  <c r="O106"/>
  <c r="O97"/>
  <c r="O93"/>
  <c r="O81"/>
  <c r="O76"/>
  <c r="I71"/>
  <c r="O48"/>
  <c r="O46"/>
  <c r="O43"/>
  <c r="O36"/>
  <c r="O34"/>
  <c r="O32"/>
  <c r="J25"/>
  <c r="N205"/>
  <c r="N217" s="1"/>
  <c r="N219" s="1"/>
  <c r="M68"/>
  <c r="O68" s="1"/>
  <c r="K51"/>
  <c r="O73"/>
  <c r="L205"/>
  <c r="M205" s="1"/>
  <c r="M209"/>
  <c r="J205"/>
  <c r="O22"/>
  <c r="O91"/>
  <c r="O187"/>
  <c r="O113"/>
  <c r="K71"/>
  <c r="M71" s="1"/>
  <c r="O156"/>
  <c r="J112"/>
  <c r="O112" s="1"/>
  <c r="H108"/>
  <c r="J108" s="1"/>
  <c r="I161"/>
  <c r="G49"/>
  <c r="G218" s="1"/>
  <c r="M170"/>
  <c r="M181"/>
  <c r="J104"/>
  <c r="O104" s="1"/>
  <c r="O182"/>
  <c r="O21"/>
  <c r="M169"/>
  <c r="L169"/>
  <c r="O175"/>
  <c r="O202"/>
  <c r="O179"/>
  <c r="O163"/>
  <c r="M142"/>
  <c r="O141"/>
  <c r="O116"/>
  <c r="O96"/>
  <c r="O92"/>
  <c r="O89"/>
  <c r="O84"/>
  <c r="O83"/>
  <c r="O72"/>
  <c r="O58"/>
  <c r="I169"/>
  <c r="J200"/>
  <c r="O200" s="1"/>
  <c r="H185"/>
  <c r="H161" s="1"/>
  <c r="J186"/>
  <c r="O186" s="1"/>
  <c r="J162"/>
  <c r="H142"/>
  <c r="J142" s="1"/>
  <c r="O127"/>
  <c r="O69"/>
  <c r="J209"/>
  <c r="J181"/>
  <c r="J54"/>
  <c r="O54" s="1"/>
  <c r="O18"/>
  <c r="O17"/>
  <c r="I49"/>
  <c r="I218" s="1"/>
  <c r="O137"/>
  <c r="O132"/>
  <c r="O109"/>
  <c r="O111"/>
  <c r="O134"/>
  <c r="H71"/>
  <c r="K185"/>
  <c r="K161" s="1"/>
  <c r="H63"/>
  <c r="J170"/>
  <c r="O139"/>
  <c r="O189"/>
  <c r="O65"/>
  <c r="K108"/>
  <c r="O60"/>
  <c r="K15"/>
  <c r="M15" s="1"/>
  <c r="J15"/>
  <c r="H49"/>
  <c r="J16"/>
  <c r="J57"/>
  <c r="O57" s="1"/>
  <c r="G51"/>
  <c r="G217" s="1"/>
  <c r="J52"/>
  <c r="O52" s="1"/>
  <c r="H169"/>
  <c r="O59"/>
  <c r="K53"/>
  <c r="M53" s="1"/>
  <c r="H53"/>
  <c r="J53" s="1"/>
  <c r="O209" l="1"/>
  <c r="J71"/>
  <c r="O71" s="1"/>
  <c r="I70"/>
  <c r="I217" s="1"/>
  <c r="I219" s="1"/>
  <c r="O162"/>
  <c r="O25"/>
  <c r="O16"/>
  <c r="J63"/>
  <c r="O63" s="1"/>
  <c r="H51"/>
  <c r="J51" s="1"/>
  <c r="O205"/>
  <c r="L219"/>
  <c r="J169"/>
  <c r="O169" s="1"/>
  <c r="O181"/>
  <c r="H130"/>
  <c r="H70" s="1"/>
  <c r="O170"/>
  <c r="M185"/>
  <c r="O142"/>
  <c r="K130"/>
  <c r="M130" s="1"/>
  <c r="O53"/>
  <c r="J185"/>
  <c r="O15"/>
  <c r="M108"/>
  <c r="O108" s="1"/>
  <c r="M161"/>
  <c r="K49"/>
  <c r="K218" s="1"/>
  <c r="M218" s="1"/>
  <c r="H218"/>
  <c r="J218" s="1"/>
  <c r="J49"/>
  <c r="J161"/>
  <c r="M51"/>
  <c r="H193" l="1"/>
  <c r="J193" s="1"/>
  <c r="O185"/>
  <c r="K70"/>
  <c r="K193"/>
  <c r="M193" s="1"/>
  <c r="M49"/>
  <c r="O49" s="1"/>
  <c r="O161"/>
  <c r="H217"/>
  <c r="O218"/>
  <c r="O51"/>
  <c r="M70" l="1"/>
  <c r="K217"/>
  <c r="M217" s="1"/>
  <c r="M219" s="1"/>
  <c r="O193"/>
  <c r="H219"/>
  <c r="M45"/>
  <c r="O45" s="1"/>
  <c r="K219" l="1"/>
  <c r="J131"/>
  <c r="O131" s="1"/>
  <c r="G70"/>
  <c r="J130"/>
  <c r="O130" s="1"/>
  <c r="J70" l="1"/>
  <c r="O70" s="1"/>
  <c r="G219"/>
  <c r="J217" l="1"/>
  <c r="J219" s="1"/>
  <c r="O213"/>
  <c r="J118"/>
  <c r="O118" s="1"/>
  <c r="O217" l="1"/>
  <c r="O219" s="1"/>
</calcChain>
</file>

<file path=xl/sharedStrings.xml><?xml version="1.0" encoding="utf-8"?>
<sst xmlns="http://schemas.openxmlformats.org/spreadsheetml/2006/main" count="1066" uniqueCount="705">
  <si>
    <t>Група конта</t>
  </si>
  <si>
    <t>Примарна</t>
  </si>
  <si>
    <t>Стоматологија</t>
  </si>
  <si>
    <t>Донације</t>
  </si>
  <si>
    <t>ОПИС</t>
  </si>
  <si>
    <t>План средстава из буџета</t>
  </si>
  <si>
    <t>A ТЕКУЋИ ПРИХОДИ</t>
  </si>
  <si>
    <t>ПРИХОДИ ОСТВАРЕНИ ПО ОСНОВУ ЗАКЉУЧЕНОГ УГОВОРА ЗA ПРУЖАЊЕ И ФИНАНСИРАЊЕ ЗДРАВСТВЕНЕ ЗАШТИТЕ СА РФЗО</t>
  </si>
  <si>
    <t>1.1.</t>
  </si>
  <si>
    <t>Извршене услуге</t>
  </si>
  <si>
    <t>1.1.1.</t>
  </si>
  <si>
    <t>Осигураним лицима</t>
  </si>
  <si>
    <t>1.1.2.</t>
  </si>
  <si>
    <t>Партиципација</t>
  </si>
  <si>
    <t>1.1.3.</t>
  </si>
  <si>
    <t>Сандостатин</t>
  </si>
  <si>
    <t>1.1.4.</t>
  </si>
  <si>
    <t>Дуг по коначном обрачуну</t>
  </si>
  <si>
    <t>1.1.5.</t>
  </si>
  <si>
    <t xml:space="preserve">Нераспређени вишак прихода </t>
  </si>
  <si>
    <t>1.2.</t>
  </si>
  <si>
    <t>Инвалиди</t>
  </si>
  <si>
    <t>ПРИХОДИ ОД ПОЛИСЕ ОСИГУРАЊА</t>
  </si>
  <si>
    <t>ПРИХОДИ ОД ПРОДАЈЕ ДОБАРА И УСЛУГА И ПРИХОДИ ОД ЗАКУПА</t>
  </si>
  <si>
    <t>2.1</t>
  </si>
  <si>
    <t>Приходи од продаје услуга предузећима и другим правним лицима (медицине рада, комерцијални програми и услуге другим ЗУ)</t>
  </si>
  <si>
    <t>2.2</t>
  </si>
  <si>
    <t>Приходи од продаје услуга грађанима(неосигураним лицима)</t>
  </si>
  <si>
    <t>2.3</t>
  </si>
  <si>
    <t>Приходи од услуга Стоматологије</t>
  </si>
  <si>
    <t>2.4</t>
  </si>
  <si>
    <t>Приходи од лекарских уверења</t>
  </si>
  <si>
    <t>Mртвозорство</t>
  </si>
  <si>
    <t>Приходи од давања у закуп</t>
  </si>
  <si>
    <t>Приходи од префак. енергената - Болница</t>
  </si>
  <si>
    <t>Приходи од преф. осталих трошкова - Болница</t>
  </si>
  <si>
    <t>Приходи од тендера</t>
  </si>
  <si>
    <t>Волонтери , доприноси за здрав. осигурање</t>
  </si>
  <si>
    <t>Сви остали приходи</t>
  </si>
  <si>
    <t>ТРАНСФЕРИ</t>
  </si>
  <si>
    <t>4.1</t>
  </si>
  <si>
    <t>Остали приходи - буџет града</t>
  </si>
  <si>
    <t>ДОБРОВОЉНИ ТРАЦФЕРИ ОД ФИЗИЧКИХ И ПРАВНИХ ЛИЦА</t>
  </si>
  <si>
    <t>5.1</t>
  </si>
  <si>
    <t>Текући добровољни трансфери од физичких и правних лица - донације</t>
  </si>
  <si>
    <t>ПРИХОДИ ИЗ БУЏЕТА</t>
  </si>
  <si>
    <t>Приходи из буџета Републике</t>
  </si>
  <si>
    <t>МЕМОРАНДУМСКЕ СТАВКЕ ЗА РЕФУНДАЦИЈУ РАСХОДА (боловање, инвалиди , стажери)</t>
  </si>
  <si>
    <t>ПРИХОДИ ОД СТОМАТОЛОГИЈЕ</t>
  </si>
  <si>
    <t>Приходи од РФЗО</t>
  </si>
  <si>
    <t>Приходи од продаје услуга стоматологије</t>
  </si>
  <si>
    <t>УКУПНИ ПРИХОДИ И ПРИМАЊА</t>
  </si>
  <si>
    <t>Б ТЕКУЋИ РАСХОДИ</t>
  </si>
  <si>
    <t>РАСХОДИ ЗА ЗАПОСЛЕНЕ</t>
  </si>
  <si>
    <t xml:space="preserve">ПЛАТЕ И ДОДАЦИ ЗАПОСЛЕНИХ ПРЕДРАЧУН </t>
  </si>
  <si>
    <t>УКУПНО ПЛАТЕ СА ДОПРИНОСИМА ПО ПРЕДРАЧУНУ</t>
  </si>
  <si>
    <t>Плате и додаци на плату запослених (411110)</t>
  </si>
  <si>
    <t>Плате примарна</t>
  </si>
  <si>
    <t>Плате по основу цене рада (411111)- стоматологија</t>
  </si>
  <si>
    <t>СОЦИЈАЛНИ ДОПРИНОСИ НА ТЕРЕТ ПОСЛОДАВАЦА</t>
  </si>
  <si>
    <t>Допринос за пензиско и инвалидско</t>
  </si>
  <si>
    <t>Допринос за здравствено осигурање</t>
  </si>
  <si>
    <t>Допринос за незапосленост</t>
  </si>
  <si>
    <t>НАКНАДЕ ЗА ПРЕВОЗ ЗА ЗАПОСЛЕНЕ (413151+415112)</t>
  </si>
  <si>
    <t>СОЦИЈАЛНА ДАВАЊА ЗА ЗАПОСЛЕНЕ</t>
  </si>
  <si>
    <t>5.1.</t>
  </si>
  <si>
    <t>Отпремнине и помоћи</t>
  </si>
  <si>
    <t>5.1.1.</t>
  </si>
  <si>
    <t>Отпремнине приликом одласка у пензију</t>
  </si>
  <si>
    <t>5.1.2.</t>
  </si>
  <si>
    <t>Помоћ у случају смрти запосленог или члана уже пор.</t>
  </si>
  <si>
    <t>НАГРАДЕ ЗАПОСЛЕНИМА И ОСТАЛИ ПОСЕБНИ РАСХОДИ</t>
  </si>
  <si>
    <t>Јубиларне награде</t>
  </si>
  <si>
    <t>КОРИШЋЕЊЕ УСЛУГА И ДОБАРА</t>
  </si>
  <si>
    <t>СТАЛНИ ТРОШКОВИ</t>
  </si>
  <si>
    <t xml:space="preserve">Трошкови платног промета и банкарских услуга </t>
  </si>
  <si>
    <t>Трошкови платног промета</t>
  </si>
  <si>
    <t>Трошкови банкарских услуга</t>
  </si>
  <si>
    <t>Енергенти (421200)</t>
  </si>
  <si>
    <t>1.2.1.</t>
  </si>
  <si>
    <t>утрошена електрична енергија (421210)</t>
  </si>
  <si>
    <t>1.2.3.</t>
  </si>
  <si>
    <t>угаљ (421222)</t>
  </si>
  <si>
    <t>1.2.4.</t>
  </si>
  <si>
    <t>дрво (421223)</t>
  </si>
  <si>
    <t>1.2.5.</t>
  </si>
  <si>
    <t>лож уље (421224)</t>
  </si>
  <si>
    <t>1.2.6.</t>
  </si>
  <si>
    <t>централно грејањe (421225)</t>
  </si>
  <si>
    <t>гориво (4264110)</t>
  </si>
  <si>
    <t>1.3.</t>
  </si>
  <si>
    <t>Koмуналне услуге (421300)</t>
  </si>
  <si>
    <t>1.3.1.</t>
  </si>
  <si>
    <t xml:space="preserve">Услуге водовода и канализације </t>
  </si>
  <si>
    <t>1.3.2.</t>
  </si>
  <si>
    <t>Дератизација</t>
  </si>
  <si>
    <t>1.3.3.</t>
  </si>
  <si>
    <t>Димњичарске услуге</t>
  </si>
  <si>
    <t>1.3.4.</t>
  </si>
  <si>
    <t>Одвоз одтпада</t>
  </si>
  <si>
    <t>1.3.5.</t>
  </si>
  <si>
    <t>Услуге чишћења</t>
  </si>
  <si>
    <t>1.4.</t>
  </si>
  <si>
    <t>Услуге комуникацијe</t>
  </si>
  <si>
    <t>1.4.1.</t>
  </si>
  <si>
    <t>Телефон, телекс и телефакс</t>
  </si>
  <si>
    <t>1.4.2.</t>
  </si>
  <si>
    <t>Интернет</t>
  </si>
  <si>
    <t>1.4.3.</t>
  </si>
  <si>
    <t xml:space="preserve">Услуге мобилног телефона </t>
  </si>
  <si>
    <t>1.4.4.</t>
  </si>
  <si>
    <t>Услуге поште</t>
  </si>
  <si>
    <t>1.4.5.</t>
  </si>
  <si>
    <t>Услуге доставе</t>
  </si>
  <si>
    <t>1.4.6.</t>
  </si>
  <si>
    <t>Остале ПТТ услуге</t>
  </si>
  <si>
    <t>1.5.</t>
  </si>
  <si>
    <t>Трокови осигурања</t>
  </si>
  <si>
    <t>1.5.1.</t>
  </si>
  <si>
    <t>Осигурање зграда</t>
  </si>
  <si>
    <t>1.5.2.</t>
  </si>
  <si>
    <t>Осигурање возила</t>
  </si>
  <si>
    <t>1.5.3.</t>
  </si>
  <si>
    <t>Осигурање опреме</t>
  </si>
  <si>
    <t>1.5.4.</t>
  </si>
  <si>
    <t>Осигурање остале дугорпне имовине</t>
  </si>
  <si>
    <t>1.5.5.</t>
  </si>
  <si>
    <t>Осигурање запослених</t>
  </si>
  <si>
    <t>1.6.</t>
  </si>
  <si>
    <t>Закуп имовине и опреме(421600)</t>
  </si>
  <si>
    <t>1.7.</t>
  </si>
  <si>
    <t>Остали стални трошкови (са групе конта 421000)</t>
  </si>
  <si>
    <t>Трошкови путовања у оквиру радног времена</t>
  </si>
  <si>
    <t>УСЛУГЕ ПО УГОВОРУ (адвокатске , привремени и повремени послови и др.)</t>
  </si>
  <si>
    <t>3.1</t>
  </si>
  <si>
    <t>Koмпјутерске услуге</t>
  </si>
  <si>
    <t>3.1.1.</t>
  </si>
  <si>
    <t>Услуге одржавања софтвера</t>
  </si>
  <si>
    <t>Услуге одржавања рачунара</t>
  </si>
  <si>
    <t>3.2</t>
  </si>
  <si>
    <t>Услуге образовања и усавр. Запослених</t>
  </si>
  <si>
    <t>3.2.1.</t>
  </si>
  <si>
    <t>Услуге образовања и усавршавања запослених</t>
  </si>
  <si>
    <t>3.3</t>
  </si>
  <si>
    <t>Услиге информисања (тендер)</t>
  </si>
  <si>
    <t>3.3.1.</t>
  </si>
  <si>
    <t xml:space="preserve">Објављивање тендера и информативних огласа   </t>
  </si>
  <si>
    <t>3.4</t>
  </si>
  <si>
    <t>3.5</t>
  </si>
  <si>
    <t>Услуге за домаћинство и угоститељство</t>
  </si>
  <si>
    <t>3.5.1.</t>
  </si>
  <si>
    <t xml:space="preserve">Прање веша </t>
  </si>
  <si>
    <t>3.6</t>
  </si>
  <si>
    <t>Репрезентације</t>
  </si>
  <si>
    <t>3.7</t>
  </si>
  <si>
    <t>Остале опште услуге(чланарине идр.)</t>
  </si>
  <si>
    <t>3.8</t>
  </si>
  <si>
    <t>Остале опште услуге</t>
  </si>
  <si>
    <t>СПЕЦИЈАЛИЗОВАНЕ УСЛУГЕ</t>
  </si>
  <si>
    <t>4.1.</t>
  </si>
  <si>
    <t>Медицинске услуге</t>
  </si>
  <si>
    <t>4.1.1.</t>
  </si>
  <si>
    <t>Здрав. Заштита по уговору за услуге које не пружа зу</t>
  </si>
  <si>
    <t>4.1.2.</t>
  </si>
  <si>
    <t>Услуге јавног здравства-инспекција и анализа</t>
  </si>
  <si>
    <t>4.1.3.</t>
  </si>
  <si>
    <t>Лабораторијске услуге по уговору</t>
  </si>
  <si>
    <t>4.1.4.</t>
  </si>
  <si>
    <t>Остале медицинске услуге  за пружене  услуге уговорен</t>
  </si>
  <si>
    <t>TEKУЋЕ ПОПРАВКЕ И ОДРЖАВАЊЕ</t>
  </si>
  <si>
    <t>Tekуће поправке и одржавање зграда (425100)</t>
  </si>
  <si>
    <t>Зидарски радови</t>
  </si>
  <si>
    <t xml:space="preserve">Столарски радови </t>
  </si>
  <si>
    <t>5.1.3.</t>
  </si>
  <si>
    <t xml:space="preserve">Молерски радови </t>
  </si>
  <si>
    <t>5.1.4.</t>
  </si>
  <si>
    <t xml:space="preserve">Радови на крову </t>
  </si>
  <si>
    <t>5.1.5.</t>
  </si>
  <si>
    <t xml:space="preserve">Радови на водоводу и канализацији </t>
  </si>
  <si>
    <t>5.1.6.</t>
  </si>
  <si>
    <t xml:space="preserve">Централно грејање </t>
  </si>
  <si>
    <t>5.1.7.</t>
  </si>
  <si>
    <t xml:space="preserve">Електричне инсталације </t>
  </si>
  <si>
    <t>5.1.8.</t>
  </si>
  <si>
    <t>Радови на комуникацијским инсталацијама</t>
  </si>
  <si>
    <t>5.1.9.</t>
  </si>
  <si>
    <t>Остале услуге и материјал за текуће поправке иодржавање зграда</t>
  </si>
  <si>
    <t>5.1.10.</t>
  </si>
  <si>
    <t>Текуће поправке и одрђжавање остали објеката</t>
  </si>
  <si>
    <t>5.2.</t>
  </si>
  <si>
    <t>Tekуће поправке и одржавање опреме (425200)</t>
  </si>
  <si>
    <t>5.2.1.</t>
  </si>
  <si>
    <t>Текуће поправке и одржавање опреме за саобраћај</t>
  </si>
  <si>
    <t>Механичке поправке</t>
  </si>
  <si>
    <t>Поправке електричне и електронске опреме</t>
  </si>
  <si>
    <t>Лимарски радови на возилима</t>
  </si>
  <si>
    <t>5.2.2.</t>
  </si>
  <si>
    <t>Текуће поправке и одржавање административне опреме</t>
  </si>
  <si>
    <t>Намештај</t>
  </si>
  <si>
    <t>Рачунарска опрема</t>
  </si>
  <si>
    <t>Опрема за комуникацију</t>
  </si>
  <si>
    <t>Електронска и фотографска опрема</t>
  </si>
  <si>
    <t>Опрема за домаћинство и угоститељство</t>
  </si>
  <si>
    <t>Биротехничка опрема</t>
  </si>
  <si>
    <t>Уградна опрема</t>
  </si>
  <si>
    <t>5.2.3.</t>
  </si>
  <si>
    <t>Текуће поправке и одржавање медицинскеи лабораторијске опреме</t>
  </si>
  <si>
    <t>Текуће поправке и одржавање медицинске опреме</t>
  </si>
  <si>
    <t>Текуће поравке и одржавање лабораторијске опреме</t>
  </si>
  <si>
    <t>Текуће поправке и оджавање мерних и контролних инструмената</t>
  </si>
  <si>
    <t>5.2.4.</t>
  </si>
  <si>
    <t>Текуће поправке и одржавање производне, моторне, непокретне и немоторне опреме</t>
  </si>
  <si>
    <t>MATEРИЈАЛ</t>
  </si>
  <si>
    <t>6.1.</t>
  </si>
  <si>
    <t xml:space="preserve">Административни материјал </t>
  </si>
  <si>
    <t>6.1.1.</t>
  </si>
  <si>
    <t>Aдминистративни материјал(426110)</t>
  </si>
  <si>
    <t>6.2.</t>
  </si>
  <si>
    <t>Материјал за саобраћај</t>
  </si>
  <si>
    <t>Остали материјал за превозна средства</t>
  </si>
  <si>
    <t>6.3.</t>
  </si>
  <si>
    <t>Meдицински и лабор. материјали (426700)</t>
  </si>
  <si>
    <t>Санитетски материјал</t>
  </si>
  <si>
    <t>Maтеријали за вакцинацију (426730)</t>
  </si>
  <si>
    <t>6.3.4.</t>
  </si>
  <si>
    <t>Кисеоник и течни азот</t>
  </si>
  <si>
    <t>6.3.5.</t>
  </si>
  <si>
    <t>Дезинфекциона средства</t>
  </si>
  <si>
    <t>6.3.6.</t>
  </si>
  <si>
    <t>Санитетски и потрошни материјал</t>
  </si>
  <si>
    <t>Лекови - Стоматологија</t>
  </si>
  <si>
    <t>6.3.7.</t>
  </si>
  <si>
    <t>Maтеријал за стоматологију</t>
  </si>
  <si>
    <t>6.3.8.</t>
  </si>
  <si>
    <t>Рентген филмови и контрасна средства</t>
  </si>
  <si>
    <t>6.4.</t>
  </si>
  <si>
    <t>Лекови</t>
  </si>
  <si>
    <t>6.4.1.</t>
  </si>
  <si>
    <t>Лекови у ЗУ (без цитостатика и лекова за хемофилију)</t>
  </si>
  <si>
    <t>Лекови- Дуг по обрачуну за 2015.г.</t>
  </si>
  <si>
    <t>6.6.</t>
  </si>
  <si>
    <t>Остали материјал (са групе конта 426000) сва роба у техничком магацину</t>
  </si>
  <si>
    <t>6.6.1.</t>
  </si>
  <si>
    <t>Материјал за одржавање хигијене и угоститељство</t>
  </si>
  <si>
    <t>Хемијска средства за чишћење</t>
  </si>
  <si>
    <t>Инвентар за одржавање хигијене</t>
  </si>
  <si>
    <t>6.6.2.</t>
  </si>
  <si>
    <t>Материјал за посебне намене</t>
  </si>
  <si>
    <t>Потрошни материјал</t>
  </si>
  <si>
    <t>Резервни делови</t>
  </si>
  <si>
    <t>Алат и инвентар</t>
  </si>
  <si>
    <t xml:space="preserve">УКУПНО ОСТАЛИ МАТЕРИЈАЛНИ ТРОШКОВИ  </t>
  </si>
  <si>
    <t>УПОТРЕБА ОСНОВНИХ СРЕДСТАВА</t>
  </si>
  <si>
    <t>Зграде и грађевински објекти (431100)</t>
  </si>
  <si>
    <t>Maшине и опрема (431200)</t>
  </si>
  <si>
    <t>OTПЛАТА КАМАТЕ</t>
  </si>
  <si>
    <t>ДОНАЦИЈЕ , ДОТАЦИЈЕ И ТРАНСФЕРИ</t>
  </si>
  <si>
    <t>Остале текуће донације и трансфери</t>
  </si>
  <si>
    <t>ПОРЕЗИ, ОБАВЕЗЕ, ТАКСЕ И КАЗНЕ</t>
  </si>
  <si>
    <t>1.</t>
  </si>
  <si>
    <t>Остали порези</t>
  </si>
  <si>
    <t>2.</t>
  </si>
  <si>
    <t>Обавезне таксе</t>
  </si>
  <si>
    <t>3.</t>
  </si>
  <si>
    <t>Новчане казне и пенали</t>
  </si>
  <si>
    <t>НОВЧАНЕ КАЗНЕ И ПЕНАЛИ ПО РЕШЕЊУ СУДОВА</t>
  </si>
  <si>
    <t>ИЗДАЦИ ЗА НЕФИНАСИЈСКУ ИМОВИНУ</t>
  </si>
  <si>
    <t>Зграде и грађевински објекти</t>
  </si>
  <si>
    <t>1.1</t>
  </si>
  <si>
    <t>Oд буџета (Mинистарство здравља)</t>
  </si>
  <si>
    <t>1.2</t>
  </si>
  <si>
    <t>Mашине и опрема</t>
  </si>
  <si>
    <t>Опрема за саобраћај</t>
  </si>
  <si>
    <t>Административна опрема</t>
  </si>
  <si>
    <t>Медицинска и лабораторијска опрема</t>
  </si>
  <si>
    <t>3</t>
  </si>
  <si>
    <t>СВИ ОСТАЛИ РАСХОДИ</t>
  </si>
  <si>
    <t>УКУПНИ РАСХОДИ И ИЗДАЦИ</t>
  </si>
  <si>
    <t>УКУПНИ ПРИХОДИ</t>
  </si>
  <si>
    <t>Накнада за време одсуствовања с посла на терет фонда</t>
  </si>
  <si>
    <t>Издаци за гориво</t>
  </si>
  <si>
    <t xml:space="preserve">ТРОШКОВИ ПУТОВАЊА </t>
  </si>
  <si>
    <t>Трошкови путовања у земљи</t>
  </si>
  <si>
    <t>Материјал за очување животне средине</t>
  </si>
  <si>
    <t>6.5.</t>
  </si>
  <si>
    <t xml:space="preserve">РФЗО-Средстава по пред., </t>
  </si>
  <si>
    <t>Медицински и лабараторијски материјали</t>
  </si>
  <si>
    <t>Средства ван уговора (јубиларне и отпремнина)</t>
  </si>
  <si>
    <t>6.4a</t>
  </si>
  <si>
    <t>1.2.7.</t>
  </si>
  <si>
    <t>3.1.2.</t>
  </si>
  <si>
    <t>6.3.1.</t>
  </si>
  <si>
    <t>6.3.2</t>
  </si>
  <si>
    <t>6.4.2.</t>
  </si>
  <si>
    <t>6.4.3</t>
  </si>
  <si>
    <t>6.3.9.</t>
  </si>
  <si>
    <t>6.5.1.</t>
  </si>
  <si>
    <t>6.5.2.</t>
  </si>
  <si>
    <t>3.9</t>
  </si>
  <si>
    <t>3.10</t>
  </si>
  <si>
    <t>3.11</t>
  </si>
  <si>
    <t>Стручне услуге ( пројекти)</t>
  </si>
  <si>
    <t>ДИРЕКТОР</t>
  </si>
  <si>
    <t>Maтеријали за лабораторијске тестове и лаб. материјал (426721)</t>
  </si>
  <si>
    <t>ДОМ ЗДРАВЉА БОЈНИК</t>
  </si>
  <si>
    <t>План средстава из сопствених извора</t>
  </si>
  <si>
    <t>Oстала средства (Општина Бојник)</t>
  </si>
  <si>
    <t xml:space="preserve">ПЛАТЕ И ПРЕВОЗ стоматологија </t>
  </si>
  <si>
    <t>Санитетски и потрошни -</t>
  </si>
  <si>
    <t>Oорема за домаћ.и угоститељство</t>
  </si>
  <si>
    <t>ФИНАНСИЈСКИ ПЛАН ДОМА ЗДРАВЉА БОЈНИК  - ПРИМАРНА И СТОМАТОЛОГИЈА</t>
  </si>
  <si>
    <t>предрачун средстава</t>
  </si>
  <si>
    <t>Dom Zdravlja Bojnik</t>
  </si>
  <si>
    <t>AMPULIRANI LEKOVI   SET B i B1 - CENTRALIZOVANA NABAVKA</t>
  </si>
  <si>
    <t>Šifra</t>
  </si>
  <si>
    <t>Naziv ampule</t>
  </si>
  <si>
    <t>Jed.</t>
  </si>
  <si>
    <t>Količina</t>
  </si>
  <si>
    <t>Cena</t>
  </si>
  <si>
    <t>Vrednost</t>
  </si>
  <si>
    <t>Leka</t>
  </si>
  <si>
    <t>mere</t>
  </si>
  <si>
    <t>0047218</t>
  </si>
  <si>
    <t>kom</t>
  </si>
  <si>
    <t>0071123</t>
  </si>
  <si>
    <t>0162440</t>
  </si>
  <si>
    <t>0062300</t>
  </si>
  <si>
    <t>0062400</t>
  </si>
  <si>
    <t>0024552</t>
  </si>
  <si>
    <t>0173225</t>
  </si>
  <si>
    <t>0173220</t>
  </si>
  <si>
    <t>0124302</t>
  </si>
  <si>
    <t>0175240</t>
  </si>
  <si>
    <t>0051560</t>
  </si>
  <si>
    <t>0176042</t>
  </si>
  <si>
    <t>0051845</t>
  </si>
  <si>
    <t>0047140</t>
  </si>
  <si>
    <t>0066070</t>
  </si>
  <si>
    <t>0084520</t>
  </si>
  <si>
    <t>0123140</t>
  </si>
  <si>
    <t>0058334</t>
  </si>
  <si>
    <t>0161022</t>
  </si>
  <si>
    <t>0086431</t>
  </si>
  <si>
    <t>0051351</t>
  </si>
  <si>
    <t>0087533</t>
  </si>
  <si>
    <t>0087531</t>
  </si>
  <si>
    <t>0052184</t>
  </si>
  <si>
    <t>0162522</t>
  </si>
  <si>
    <t>0070261</t>
  </si>
  <si>
    <t>0048468</t>
  </si>
  <si>
    <t>SANITETSKI I MEDICINSKI MATERIJAL</t>
  </si>
  <si>
    <t>Naziv</t>
  </si>
  <si>
    <t>Gaza 100x80</t>
  </si>
  <si>
    <t>m</t>
  </si>
  <si>
    <t>Papirna vata</t>
  </si>
  <si>
    <t>kg</t>
  </si>
  <si>
    <t>Sanitetska vata</t>
  </si>
  <si>
    <t>Zavoj 5x5</t>
  </si>
  <si>
    <t>Zavoj 6x5</t>
  </si>
  <si>
    <t>Zavoj 8x5</t>
  </si>
  <si>
    <t>Zavoj 10x5</t>
  </si>
  <si>
    <t>Zavoj 15x5</t>
  </si>
  <si>
    <t>Galoplast 5x5</t>
  </si>
  <si>
    <t>pak</t>
  </si>
  <si>
    <t xml:space="preserve"> </t>
  </si>
  <si>
    <t>OSTALI POTROŠNI MATERIJAL</t>
  </si>
  <si>
    <t>PVC Špatule</t>
  </si>
  <si>
    <t>EKG trake šiler 90x90x3</t>
  </si>
  <si>
    <t>EKG Trake 110x60</t>
  </si>
  <si>
    <t>Gel za ultrazvuk</t>
  </si>
  <si>
    <t>Mediflex Rukavice</t>
  </si>
  <si>
    <t>Trake gluko test</t>
  </si>
  <si>
    <t>Alkohol</t>
  </si>
  <si>
    <t>lit</t>
  </si>
  <si>
    <t>Hidrogen 3%</t>
  </si>
  <si>
    <t>Asepsol</t>
  </si>
  <si>
    <t>Skalpel</t>
  </si>
  <si>
    <t>Benzin</t>
  </si>
  <si>
    <t>Hirurški konac (dexone)</t>
  </si>
  <si>
    <t>Braonile (iv kateter)</t>
  </si>
  <si>
    <t>MEDICINSKA PLASTIKA</t>
  </si>
  <si>
    <t>Igle PVC 0.8/0.9-0.45-1.2</t>
  </si>
  <si>
    <t>Sistem za infuziju</t>
  </si>
  <si>
    <t>PVC Špric 2ml</t>
  </si>
  <si>
    <t>PVC Špric 5ml</t>
  </si>
  <si>
    <t>PVC Špric 10ml</t>
  </si>
  <si>
    <t>PVC Špric 20ml</t>
  </si>
  <si>
    <t>LABORATORIJSKI REAGENSI</t>
  </si>
  <si>
    <t>Mikrovete za hematologiju sa EDTA</t>
  </si>
  <si>
    <t>Ampiulirani lekovi Set A- centralizovana nabavka</t>
  </si>
  <si>
    <t>Ampulirani lekovi set B- ustanova nabavlja</t>
  </si>
  <si>
    <t>AMPULIRANI LEKOVI-Ukupno</t>
  </si>
  <si>
    <t xml:space="preserve">MEDICINSKA PLASTIKA </t>
  </si>
  <si>
    <t>Svega:</t>
  </si>
  <si>
    <t>KANCELARIJSKI MATERIJAL</t>
  </si>
  <si>
    <t>sifra</t>
  </si>
  <si>
    <t>Naziv artikla</t>
  </si>
  <si>
    <t>I z n o s</t>
  </si>
  <si>
    <t>Uput za stacionarno lečenje</t>
  </si>
  <si>
    <t>Nalog za injekcije</t>
  </si>
  <si>
    <t>blok</t>
  </si>
  <si>
    <t>Uput za laboratoriju I Ro</t>
  </si>
  <si>
    <t>Uput lekaru specijalisti</t>
  </si>
  <si>
    <t>Sprovodni list</t>
  </si>
  <si>
    <t>Ketridž-Laser Jet 1018</t>
  </si>
  <si>
    <t>Sveska A4</t>
  </si>
  <si>
    <t>Nalog magacinu da izda</t>
  </si>
  <si>
    <t>Nalog magacinu da primi</t>
  </si>
  <si>
    <t>Boja za pecat</t>
  </si>
  <si>
    <t>Tabulir 1+0</t>
  </si>
  <si>
    <t>Blok participacije</t>
  </si>
  <si>
    <t>Karton za decu</t>
  </si>
  <si>
    <t>Karton za predskolsku decu</t>
  </si>
  <si>
    <t>Karton za odrasle</t>
  </si>
  <si>
    <t>Protokol bolesnika</t>
  </si>
  <si>
    <t>Doznake</t>
  </si>
  <si>
    <t>Blok radnih lista</t>
  </si>
  <si>
    <t>Putni nalog za prevoz pacij.</t>
  </si>
  <si>
    <t>Protokol za injekcije</t>
  </si>
  <si>
    <t>Zdravstveni karton porodice</t>
  </si>
  <si>
    <t>Ribon</t>
  </si>
  <si>
    <t>Fotokopirni papir</t>
  </si>
  <si>
    <t>Izjava izabranog lekara</t>
  </si>
  <si>
    <t>Potvrda num. u tri primerka</t>
  </si>
  <si>
    <t>Uput lekarskoj komisiji</t>
  </si>
  <si>
    <t>Municija za heft mašinu</t>
  </si>
  <si>
    <t>Koverte plave</t>
  </si>
  <si>
    <t>Koverte roze</t>
  </si>
  <si>
    <t>Koverte zute</t>
  </si>
  <si>
    <t>Fascikla kartonska</t>
  </si>
  <si>
    <t>Dnev.blagajne</t>
  </si>
  <si>
    <t>Protokol o zdrav. vaspitanju</t>
  </si>
  <si>
    <t>Knj. Evid. O opoj. drogama</t>
  </si>
  <si>
    <t>Opravdanje A6</t>
  </si>
  <si>
    <t>Nalog za sluzbeni put</t>
  </si>
  <si>
    <t>Faks rolne</t>
  </si>
  <si>
    <t>Evidencija o poseti zena</t>
  </si>
  <si>
    <t>Blok za izdavanje recepta</t>
  </si>
  <si>
    <t>Nalog za knjiž. A4</t>
  </si>
  <si>
    <t>Nalog za knjiž. A5</t>
  </si>
  <si>
    <t>Dnev. Evid. Obr.1.1</t>
  </si>
  <si>
    <t>Dnev. Evid. Obr.1.3</t>
  </si>
  <si>
    <t>Dnev. Evid. Obr. 1.5</t>
  </si>
  <si>
    <t>Protokol za laboratoriju</t>
  </si>
  <si>
    <t>Registrator A4</t>
  </si>
  <si>
    <t>Tabulir 1 + 1</t>
  </si>
  <si>
    <t>Obrazac 3- nalog za prenos</t>
  </si>
  <si>
    <t>Uložak za zdravstveni karton</t>
  </si>
  <si>
    <t>Materijal za saobraćaj</t>
  </si>
  <si>
    <t>Guma spoljna 145/80 R13</t>
  </si>
  <si>
    <t>Guma spoljna 6.00-16/8</t>
  </si>
  <si>
    <t>Akumulator 12W 100 AH</t>
  </si>
  <si>
    <t>Akumulator 12 W 55 AH</t>
  </si>
  <si>
    <t>Materijal za očuvanje životne sredine</t>
  </si>
  <si>
    <t>žute kese</t>
  </si>
  <si>
    <t>kontejneri</t>
  </si>
  <si>
    <t>Materijal za održavanje čistoće</t>
  </si>
  <si>
    <t>Kese za smeće</t>
  </si>
  <si>
    <t>Metle</t>
  </si>
  <si>
    <t>Deterdjent merix</t>
  </si>
  <si>
    <t>Sona kiselina</t>
  </si>
  <si>
    <t>Vim-Cif</t>
  </si>
  <si>
    <t>Tečnost za sudje</t>
  </si>
  <si>
    <t>Tečni sapun</t>
  </si>
  <si>
    <t>Brisač poda</t>
  </si>
  <si>
    <t>Uložak za brisač</t>
  </si>
  <si>
    <t>Papir rolna</t>
  </si>
  <si>
    <t>Mer za staklo</t>
  </si>
  <si>
    <t>Tečni sapun -dezinfekt</t>
  </si>
  <si>
    <t>Sanitar - domestos</t>
  </si>
  <si>
    <t>Rukavice-gumene</t>
  </si>
  <si>
    <t>Materijal za specijalne namene</t>
  </si>
  <si>
    <t>Sijalice 60 W</t>
  </si>
  <si>
    <t>Starter 4-65 W</t>
  </si>
  <si>
    <t>Fluo cevi 40 W</t>
  </si>
  <si>
    <t>R E K A P I T U LA C I JA</t>
  </si>
  <si>
    <t>Kancelarisjki materijal -ustanova nabavlja</t>
  </si>
  <si>
    <t>Kancelarijski materijal- ukupno</t>
  </si>
  <si>
    <t xml:space="preserve">Materijal za saobraćaj (ulja i maziva i ostali mat. za sobraćaj) </t>
  </si>
  <si>
    <t>Troškovi platnog prometa</t>
  </si>
  <si>
    <t>Komunalne usluge</t>
  </si>
  <si>
    <t>Usluge komunikacija</t>
  </si>
  <si>
    <t>Troškovi osiguranja</t>
  </si>
  <si>
    <t>Troškovi službenog putovanja</t>
  </si>
  <si>
    <t>Kompjuterske usluge</t>
  </si>
  <si>
    <t xml:space="preserve">Tekuće popravke i održavanja </t>
  </si>
  <si>
    <t>Rashodi za radnu uniformu</t>
  </si>
  <si>
    <t>Porezi, obavezne takse i kazne</t>
  </si>
  <si>
    <t>Svega fond:</t>
  </si>
  <si>
    <t>E n e r g e n t i</t>
  </si>
  <si>
    <t>Električna energija</t>
  </si>
  <si>
    <t>Ogrevno drvo</t>
  </si>
  <si>
    <t>Ugalj</t>
  </si>
  <si>
    <t>U Bojniku</t>
  </si>
  <si>
    <t xml:space="preserve">                            D i r e k t o r</t>
  </si>
  <si>
    <t>PLAN NABAVKE -STOMATOLOŠKA SLUŽBA</t>
  </si>
  <si>
    <t>STOMATOLOŠKI MATERIJAL</t>
  </si>
  <si>
    <t xml:space="preserve">Red. </t>
  </si>
  <si>
    <t>Jed. mere</t>
  </si>
  <si>
    <t>Adrenalin</t>
  </si>
  <si>
    <t>Ubestezin</t>
  </si>
  <si>
    <t>Amalgam I</t>
  </si>
  <si>
    <t xml:space="preserve">Amalgam  II </t>
  </si>
  <si>
    <t>Amalgam III</t>
  </si>
  <si>
    <t>Cegal brzo fosfat</t>
  </si>
  <si>
    <t>Citodur provis</t>
  </si>
  <si>
    <t>Gutaperka poeni</t>
  </si>
  <si>
    <t>Jodoform prah</t>
  </si>
  <si>
    <t>kut.</t>
  </si>
  <si>
    <t>Fluorogal mite crveni</t>
  </si>
  <si>
    <t>Vantal</t>
  </si>
  <si>
    <t>Fisural D</t>
  </si>
  <si>
    <t>Lidokain sa adrenalinom</t>
  </si>
  <si>
    <t>Sintisan</t>
  </si>
  <si>
    <t>SANITETSKI I MEDICINSKI POTROŠNI MATERIJAL</t>
  </si>
  <si>
    <t>Leukoplat 5x5</t>
  </si>
  <si>
    <t>PVC igle</t>
  </si>
  <si>
    <t>Skalper</t>
  </si>
  <si>
    <t>Rukavice pvc</t>
  </si>
  <si>
    <t>Špric 2 ml</t>
  </si>
  <si>
    <t>Vaterolne</t>
  </si>
  <si>
    <t>Pvc sisaljke</t>
  </si>
  <si>
    <t>kut</t>
  </si>
  <si>
    <t>destilovana voda</t>
  </si>
  <si>
    <t xml:space="preserve">fiziološki rastvor </t>
  </si>
  <si>
    <t>boc</t>
  </si>
  <si>
    <t xml:space="preserve">Sanitetska vata </t>
  </si>
  <si>
    <t>Stomatološki karton</t>
  </si>
  <si>
    <t>Registar bolesnika ABC</t>
  </si>
  <si>
    <t>Uložak 1L/7</t>
  </si>
  <si>
    <t>Uložak za karton</t>
  </si>
  <si>
    <t xml:space="preserve">Protokol </t>
  </si>
  <si>
    <t xml:space="preserve">Toneri  </t>
  </si>
  <si>
    <t>NATERIJAL ZA ODRŽAVANJE ČISTOĆE</t>
  </si>
  <si>
    <t>Deterdžent merix</t>
  </si>
  <si>
    <t>Vim</t>
  </si>
  <si>
    <t>Sapun</t>
  </si>
  <si>
    <t>R E K A P I T U L A C I J A</t>
  </si>
  <si>
    <t>Tekuće popravke i održavanje</t>
  </si>
  <si>
    <t>M a t e r i j a l</t>
  </si>
  <si>
    <t>Administrativni materijal</t>
  </si>
  <si>
    <t>Ukupno:</t>
  </si>
  <si>
    <t>Сви остали издаци са класе 511300 I 511400</t>
  </si>
  <si>
    <t>Film 35,5x45/125 Laser</t>
  </si>
  <si>
    <t>Test za okut.krvarenje</t>
  </si>
  <si>
    <t>Komplet za Bris</t>
  </si>
  <si>
    <t>RTG Film 25x30/125 Laser</t>
  </si>
  <si>
    <t>Ekosteril</t>
  </si>
  <si>
    <t>Esmarikova poveska</t>
  </si>
  <si>
    <t>Test trake za urin</t>
  </si>
  <si>
    <t>particip.</t>
  </si>
  <si>
    <t xml:space="preserve">Guma spoljna 195/70 R 15 </t>
  </si>
  <si>
    <t>Guma spoljna 205/70 R15</t>
  </si>
  <si>
    <t>Akumulator  12W 65 AH</t>
  </si>
  <si>
    <t>Hirurske maske</t>
  </si>
  <si>
    <t>Usluge obrazovanja I usavr.zaposlenih</t>
  </si>
  <si>
    <t>D i r e k t o r</t>
  </si>
  <si>
    <t>Ketridz HP Laser jet M12a</t>
  </si>
  <si>
    <t>Ketridz Epron Acu laser M1200</t>
  </si>
  <si>
    <t>Ketridz HP Laser jet P11-02</t>
  </si>
  <si>
    <t xml:space="preserve">Samsung </t>
  </si>
  <si>
    <t>Toner Samsung SCX-4300</t>
  </si>
  <si>
    <t xml:space="preserve">              др Томислав Младеновић</t>
  </si>
  <si>
    <t xml:space="preserve">                 Бојник, 17.01.2020.г.</t>
  </si>
  <si>
    <t>уговор</t>
  </si>
  <si>
    <t>РФЗО-Средстава по предрачуну за 2020.g.</t>
  </si>
  <si>
    <t>Укупно финансијски план за 2020.g.</t>
  </si>
  <si>
    <t>Укупно фин. План ДЗ БОЈНИК за 2020.g.</t>
  </si>
  <si>
    <t xml:space="preserve">                PLAN NABAVKE 2020               PRIMARNA</t>
  </si>
  <si>
    <t>17.01.2020.god.</t>
  </si>
  <si>
    <t xml:space="preserve">                     dr Tomislav Mladenović</t>
  </si>
  <si>
    <t xml:space="preserve">              dr Tomislav Mladenović</t>
  </si>
  <si>
    <t>17.01.2020.godine</t>
  </si>
  <si>
    <t xml:space="preserve">       за период 01.01. - 31.12.2020. г.</t>
  </si>
  <si>
    <t>Atropin sopharma 1mg/1ml</t>
  </si>
  <si>
    <t>Adrenalin 1mg/1ml</t>
  </si>
  <si>
    <t>Aminophillin amp1x240mg/1</t>
  </si>
  <si>
    <t>Bedoxin rast.inj.50x5omg/2</t>
  </si>
  <si>
    <t>Bensendin inj./INF10x10 mg</t>
  </si>
  <si>
    <t>Dexazon inj.4mg/ml</t>
  </si>
  <si>
    <t>Diklofen amp. 5x75mg/3ml</t>
  </si>
  <si>
    <t>Digoxin sopharma 05mg/2ml</t>
  </si>
  <si>
    <t>Gentamicin amp.10x120000 ij</t>
  </si>
  <si>
    <t>Gentamicin amp 10x80mg ij</t>
  </si>
  <si>
    <t>Pancilin inj.50x800000 ij.</t>
  </si>
  <si>
    <t xml:space="preserve">Azaran pr.za inj. 50x10 </t>
  </si>
  <si>
    <t>Lemod solu 40 mg</t>
  </si>
  <si>
    <t>Metilergometrin 0.2mg/mg</t>
  </si>
  <si>
    <t>Progesteron depo 250mg/ml</t>
  </si>
  <si>
    <t>Viekvin 1x5ml</t>
  </si>
  <si>
    <t>Fraxpiparine 2850ij/0.3ml</t>
  </si>
  <si>
    <t>Fraxpiparine 3800ij/0.4ml</t>
  </si>
  <si>
    <t>Trodon inj.50x100ml/2ml</t>
  </si>
  <si>
    <t>Trodon inj 50x50mg/ml</t>
  </si>
  <si>
    <t>Tetagam 250 ij/250ml</t>
  </si>
  <si>
    <t>Dicinone 10x250mg/2ml</t>
  </si>
  <si>
    <t>Novaletol inj. 5g/5ml</t>
  </si>
  <si>
    <t>Corderone inj.150mg/3ml</t>
  </si>
  <si>
    <t>Glucozi infudibile 10%</t>
  </si>
  <si>
    <t>Glucozi infudibile 5 %</t>
  </si>
  <si>
    <t>Jodokomp 10% rasstvor 500ml</t>
  </si>
  <si>
    <t>Heparin 25000 ij/5ml</t>
  </si>
  <si>
    <t>Natrium chlorid inf. 500ml</t>
  </si>
  <si>
    <t>Sinophen inj 20mg/20ml 10x2</t>
  </si>
  <si>
    <t>Furosemid inj.10mg/ml</t>
  </si>
  <si>
    <t>Klometol amp. 10x 10mg/2ml</t>
  </si>
  <si>
    <t>C vitamin amp. 50x500mg/5ml</t>
  </si>
  <si>
    <t>Buskopan ras. Inj.6x20mg/ml</t>
  </si>
  <si>
    <t>OHB-12 in.5x2500mcg/ml</t>
  </si>
  <si>
    <t>Phenobarbiton 5x2ml</t>
  </si>
  <si>
    <t>Moditen depo inj.25mg/ml</t>
  </si>
  <si>
    <t>Lidocain 10x2ml sa adren.</t>
  </si>
  <si>
    <t>Movalis amp 5x15mg/1.5ml</t>
  </si>
  <si>
    <t>Beviplex lifiliyat inj 5/1</t>
  </si>
  <si>
    <t>Ketonal inj. 100mg/2ml</t>
  </si>
  <si>
    <t>Aqva redest.amp 50x5ml</t>
  </si>
  <si>
    <t>Analgin inj2,5g/5 ml</t>
  </si>
  <si>
    <t>0123137</t>
  </si>
  <si>
    <t>N003914</t>
  </si>
  <si>
    <t>0529014</t>
  </si>
  <si>
    <t>0086418</t>
  </si>
  <si>
    <t>0100255</t>
  </si>
  <si>
    <t>0024582</t>
  </si>
  <si>
    <t>0020056</t>
  </si>
  <si>
    <t>Zodol amp 30mg/ml 5x1ml</t>
  </si>
  <si>
    <t>0321758</t>
  </si>
  <si>
    <t>0141135</t>
  </si>
  <si>
    <t>0010200</t>
  </si>
  <si>
    <t>0013168</t>
  </si>
  <si>
    <t>0101355</t>
  </si>
  <si>
    <t>4156474</t>
  </si>
  <si>
    <t>0062037</t>
  </si>
  <si>
    <t>0400411</t>
  </si>
  <si>
    <t>0081540</t>
  </si>
  <si>
    <t>0175260</t>
  </si>
  <si>
    <t>0162088</t>
  </si>
  <si>
    <t>Natrium chlorid infodib 500 comp.</t>
  </si>
  <si>
    <t>LABORATORIJSKI REAGENSI HEMATOLOGIJA</t>
  </si>
  <si>
    <t xml:space="preserve">Diluent </t>
  </si>
  <si>
    <t xml:space="preserve">Lizir </t>
  </si>
  <si>
    <t>Kapiletice 0.5 ml</t>
  </si>
  <si>
    <t>Ubrusi sloj.za aparat</t>
  </si>
  <si>
    <t>Fluorogal mite zeleni</t>
  </si>
  <si>
    <t>Cikal pasta</t>
  </si>
  <si>
    <t>Alvogul</t>
  </si>
  <si>
    <t>Email preparator</t>
  </si>
  <si>
    <t>Hlorfenol-hamfor</t>
  </si>
  <si>
    <t>Komprese 5x5</t>
  </si>
  <si>
    <t>Kancelarijski materijal</t>
  </si>
  <si>
    <t>Usluge obayovanja I usavr[avanja zaposlenih</t>
  </si>
  <si>
    <t>Gradia direkt anterior</t>
  </si>
  <si>
    <t>Gradia direkt posterior</t>
  </si>
  <si>
    <t>Luks atheziv gel</t>
  </si>
  <si>
    <t xml:space="preserve">Solucio hlumski </t>
  </si>
  <si>
    <t>Lidokain gel</t>
  </si>
  <si>
    <t>Izbeljivač zuba</t>
  </si>
  <si>
    <t>Gumice za poliranje</t>
  </si>
  <si>
    <t>Kolor pl.za decu</t>
  </si>
  <si>
    <t>Glas jonomer (alsfatal)</t>
  </si>
  <si>
    <t>Endodonski instrumenti</t>
  </si>
  <si>
    <t>Četkice za ukl.mekih naslaga</t>
  </si>
  <si>
    <t>Dezin.sred.za kanal EDTA</t>
  </si>
  <si>
    <t>Gotova pasta sa jodofm.u špr</t>
  </si>
  <si>
    <t>Kočići</t>
  </si>
  <si>
    <t>Boreri čilični</t>
  </si>
  <si>
    <t>Dijamant boreri</t>
  </si>
  <si>
    <t>Pasta za amputaciju</t>
  </si>
  <si>
    <t>ml</t>
  </si>
  <si>
    <t xml:space="preserve">Alkalna fosfataza IFCC </t>
  </si>
  <si>
    <t xml:space="preserve">AST-GOT  SL </t>
  </si>
  <si>
    <t xml:space="preserve">ALT-GPT-SL </t>
  </si>
  <si>
    <t xml:space="preserve">Glucose SL </t>
  </si>
  <si>
    <t xml:space="preserve">UREA UV SL </t>
  </si>
  <si>
    <t>TRYGLICERIDES  SL</t>
  </si>
  <si>
    <t xml:space="preserve">Creatinine </t>
  </si>
  <si>
    <t xml:space="preserve">Cholesterol total </t>
  </si>
  <si>
    <t>Kontrola normalna</t>
  </si>
  <si>
    <t>Kontrola patološka</t>
  </si>
  <si>
    <t>Biohemijski kalibrator</t>
  </si>
  <si>
    <t xml:space="preserve">Bilirubin total </t>
  </si>
  <si>
    <t xml:space="preserve">Bilirubin direkt </t>
  </si>
  <si>
    <t xml:space="preserve">Uric acid </t>
  </si>
  <si>
    <t>CRP sa standardom</t>
  </si>
  <si>
    <t xml:space="preserve">Cholesterol HDL direct </t>
  </si>
  <si>
    <t xml:space="preserve">Cholesterol LDL direkt </t>
  </si>
  <si>
    <t>Kalibrator holest. HDL7LDL</t>
  </si>
  <si>
    <t>HBA1C</t>
  </si>
  <si>
    <t>HBA1C kalibrator</t>
  </si>
  <si>
    <t>HBAC Kontrola KL</t>
  </si>
  <si>
    <t xml:space="preserve">Detergen A a 5lit </t>
  </si>
  <si>
    <t>Reakcioni segm.za Neo Chem20</t>
  </si>
  <si>
    <t>Serum.čaŠ za NeoChem 20</t>
  </si>
  <si>
    <t>Kontrolna krv</t>
  </si>
  <si>
    <t>LABORATORIJSKI MATER.</t>
  </si>
  <si>
    <t>Vakutajner za biohem.5 ml klot aktivator</t>
  </si>
  <si>
    <t>Vakutajner ya KS 3ml EDTA</t>
  </si>
  <si>
    <t>Vakutajner za ESR1.6mm 3.8%Na-citrat, staklo,9x120mm sa čitanjem na pola sata</t>
  </si>
  <si>
    <t>Igla 0.8</t>
  </si>
  <si>
    <t>Poveska sa kopčom</t>
  </si>
  <si>
    <t>Holder</t>
  </si>
  <si>
    <t>Mini kapilara 0.5 ml K2EDTA sainkorporiranim levkom</t>
  </si>
  <si>
    <t>Kontakt aktivirajuće lancete 21 G2.22mm</t>
  </si>
  <si>
    <t>Kontakt aktivirajuće lancete 21 G 1.8 mm</t>
  </si>
  <si>
    <t xml:space="preserve"> Hematologija</t>
  </si>
  <si>
    <t>Ketridž Samsung Ml 2240</t>
  </si>
</sst>
</file>

<file path=xl/styles.xml><?xml version="1.0" encoding="utf-8"?>
<styleSheet xmlns="http://schemas.openxmlformats.org/spreadsheetml/2006/main">
  <fonts count="33"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charset val="238"/>
    </font>
    <font>
      <b/>
      <sz val="11"/>
      <name val="Times New Roman"/>
      <family val="1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4"/>
      <name val="Arial"/>
      <family val="2"/>
    </font>
    <font>
      <sz val="12"/>
      <name val="Arial"/>
    </font>
    <font>
      <sz val="12"/>
      <name val="Arial"/>
      <charset val="238"/>
    </font>
    <font>
      <b/>
      <sz val="12"/>
      <name val="Times New Roman"/>
      <family val="1"/>
    </font>
    <font>
      <b/>
      <sz val="12"/>
      <name val="Arial"/>
      <family val="2"/>
    </font>
    <font>
      <b/>
      <sz val="12"/>
      <name val="Arial"/>
    </font>
    <font>
      <sz val="12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45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3" fontId="1" fillId="0" borderId="0" xfId="0" applyNumberFormat="1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/>
    <xf numFmtId="4" fontId="1" fillId="0" borderId="0" xfId="0" applyNumberFormat="1" applyFont="1" applyFill="1"/>
    <xf numFmtId="0" fontId="5" fillId="0" borderId="0" xfId="0" applyFont="1" applyFill="1" applyAlignment="1">
      <alignment horizontal="center"/>
    </xf>
    <xf numFmtId="3" fontId="5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3" fontId="7" fillId="0" borderId="0" xfId="0" applyNumberFormat="1" applyFont="1" applyFill="1"/>
    <xf numFmtId="0" fontId="5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/>
    <xf numFmtId="0" fontId="5" fillId="0" borderId="2" xfId="0" applyFont="1" applyFill="1" applyBorder="1"/>
    <xf numFmtId="0" fontId="5" fillId="0" borderId="3" xfId="0" applyFont="1" applyFill="1" applyBorder="1"/>
    <xf numFmtId="3" fontId="4" fillId="2" borderId="4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5" xfId="0" applyFont="1" applyFill="1" applyBorder="1"/>
    <xf numFmtId="0" fontId="5" fillId="2" borderId="4" xfId="0" applyFont="1" applyFill="1" applyBorder="1"/>
    <xf numFmtId="3" fontId="5" fillId="2" borderId="4" xfId="0" applyNumberFormat="1" applyFont="1" applyFill="1" applyBorder="1"/>
    <xf numFmtId="0" fontId="4" fillId="0" borderId="6" xfId="0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6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3" fontId="8" fillId="2" borderId="13" xfId="0" applyNumberFormat="1" applyFont="1" applyFill="1" applyBorder="1" applyAlignment="1" applyProtection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/>
    </xf>
    <xf numFmtId="3" fontId="8" fillId="2" borderId="20" xfId="0" applyNumberFormat="1" applyFont="1" applyFill="1" applyBorder="1" applyProtection="1"/>
    <xf numFmtId="3" fontId="4" fillId="2" borderId="6" xfId="0" applyNumberFormat="1" applyFont="1" applyFill="1" applyBorder="1" applyProtection="1"/>
    <xf numFmtId="3" fontId="4" fillId="2" borderId="12" xfId="0" applyNumberFormat="1" applyFont="1" applyFill="1" applyBorder="1" applyProtection="1"/>
    <xf numFmtId="3" fontId="4" fillId="2" borderId="18" xfId="0" applyNumberFormat="1" applyFont="1" applyFill="1" applyBorder="1" applyProtection="1"/>
    <xf numFmtId="3" fontId="4" fillId="2" borderId="21" xfId="0" applyNumberFormat="1" applyFont="1" applyFill="1" applyBorder="1" applyProtection="1"/>
    <xf numFmtId="3" fontId="4" fillId="2" borderId="22" xfId="0" applyNumberFormat="1" applyFont="1" applyFill="1" applyBorder="1"/>
    <xf numFmtId="3" fontId="5" fillId="0" borderId="0" xfId="0" applyNumberFormat="1" applyFont="1" applyFill="1" applyBorder="1"/>
    <xf numFmtId="0" fontId="5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12" xfId="0" applyFont="1" applyFill="1" applyBorder="1" applyAlignment="1">
      <alignment horizontal="center"/>
    </xf>
    <xf numFmtId="3" fontId="6" fillId="2" borderId="20" xfId="0" applyNumberFormat="1" applyFont="1" applyFill="1" applyBorder="1" applyProtection="1"/>
    <xf numFmtId="3" fontId="9" fillId="2" borderId="6" xfId="0" applyNumberFormat="1" applyFont="1" applyFill="1" applyBorder="1" applyProtection="1"/>
    <xf numFmtId="3" fontId="10" fillId="2" borderId="12" xfId="0" applyNumberFormat="1" applyFont="1" applyFill="1" applyBorder="1" applyProtection="1"/>
    <xf numFmtId="3" fontId="9" fillId="2" borderId="21" xfId="0" applyNumberFormat="1" applyFont="1" applyFill="1" applyBorder="1" applyProtection="1"/>
    <xf numFmtId="3" fontId="5" fillId="2" borderId="18" xfId="0" applyNumberFormat="1" applyFont="1" applyFill="1" applyBorder="1" applyProtection="1"/>
    <xf numFmtId="0" fontId="5" fillId="0" borderId="6" xfId="0" applyFont="1" applyFill="1" applyBorder="1" applyAlignment="1">
      <alignment horizontal="right"/>
    </xf>
    <xf numFmtId="3" fontId="6" fillId="2" borderId="20" xfId="0" applyNumberFormat="1" applyFont="1" applyFill="1" applyBorder="1"/>
    <xf numFmtId="3" fontId="11" fillId="2" borderId="6" xfId="0" applyNumberFormat="1" applyFont="1" applyFill="1" applyBorder="1" applyAlignment="1">
      <alignment horizontal="right"/>
    </xf>
    <xf numFmtId="3" fontId="12" fillId="2" borderId="12" xfId="0" applyNumberFormat="1" applyFont="1" applyFill="1" applyBorder="1"/>
    <xf numFmtId="3" fontId="11" fillId="2" borderId="21" xfId="0" applyNumberFormat="1" applyFont="1" applyFill="1" applyBorder="1" applyProtection="1"/>
    <xf numFmtId="3" fontId="12" fillId="2" borderId="12" xfId="0" applyNumberFormat="1" applyFont="1" applyFill="1" applyBorder="1" applyProtection="1"/>
    <xf numFmtId="3" fontId="11" fillId="2" borderId="6" xfId="0" applyNumberFormat="1" applyFont="1" applyFill="1" applyBorder="1"/>
    <xf numFmtId="3" fontId="9" fillId="2" borderId="6" xfId="0" applyNumberFormat="1" applyFont="1" applyFill="1" applyBorder="1"/>
    <xf numFmtId="3" fontId="10" fillId="2" borderId="12" xfId="0" applyNumberFormat="1" applyFont="1" applyFill="1" applyBorder="1"/>
    <xf numFmtId="0" fontId="5" fillId="0" borderId="14" xfId="0" applyFont="1" applyFill="1" applyBorder="1" applyAlignment="1">
      <alignment horizontal="left"/>
    </xf>
    <xf numFmtId="3" fontId="7" fillId="2" borderId="6" xfId="0" applyNumberFormat="1" applyFont="1" applyFill="1" applyBorder="1"/>
    <xf numFmtId="3" fontId="7" fillId="2" borderId="12" xfId="0" applyNumberFormat="1" applyFont="1" applyFill="1" applyBorder="1"/>
    <xf numFmtId="3" fontId="5" fillId="2" borderId="21" xfId="0" applyNumberFormat="1" applyFont="1" applyFill="1" applyBorder="1" applyProtection="1"/>
    <xf numFmtId="3" fontId="5" fillId="2" borderId="12" xfId="0" applyNumberFormat="1" applyFont="1" applyFill="1" applyBorder="1" applyProtection="1"/>
    <xf numFmtId="0" fontId="5" fillId="0" borderId="6" xfId="0" applyFont="1" applyFill="1" applyBorder="1" applyAlignment="1"/>
    <xf numFmtId="3" fontId="5" fillId="2" borderId="23" xfId="0" applyNumberFormat="1" applyFont="1" applyFill="1" applyBorder="1"/>
    <xf numFmtId="0" fontId="4" fillId="0" borderId="6" xfId="0" applyFont="1" applyFill="1" applyBorder="1" applyAlignment="1">
      <alignment horizontal="left"/>
    </xf>
    <xf numFmtId="3" fontId="4" fillId="2" borderId="12" xfId="0" applyNumberFormat="1" applyFont="1" applyFill="1" applyBorder="1"/>
    <xf numFmtId="3" fontId="4" fillId="2" borderId="21" xfId="0" applyNumberFormat="1" applyFont="1" applyFill="1" applyBorder="1"/>
    <xf numFmtId="0" fontId="4" fillId="0" borderId="6" xfId="0" applyFont="1" applyFill="1" applyBorder="1"/>
    <xf numFmtId="1" fontId="4" fillId="0" borderId="1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49" fontId="5" fillId="0" borderId="6" xfId="0" applyNumberFormat="1" applyFont="1" applyFill="1" applyBorder="1" applyAlignment="1">
      <alignment horizontal="center"/>
    </xf>
    <xf numFmtId="3" fontId="6" fillId="2" borderId="12" xfId="0" applyNumberFormat="1" applyFont="1" applyFill="1" applyBorder="1"/>
    <xf numFmtId="0" fontId="5" fillId="0" borderId="12" xfId="0" applyFont="1" applyFill="1" applyBorder="1" applyAlignment="1"/>
    <xf numFmtId="0" fontId="5" fillId="0" borderId="21" xfId="0" applyFont="1" applyFill="1" applyBorder="1" applyAlignment="1"/>
    <xf numFmtId="0" fontId="5" fillId="0" borderId="23" xfId="0" applyFont="1" applyFill="1" applyBorder="1" applyAlignment="1"/>
    <xf numFmtId="0" fontId="4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wrapText="1"/>
    </xf>
    <xf numFmtId="3" fontId="8" fillId="2" borderId="20" xfId="0" applyNumberFormat="1" applyFont="1" applyFill="1" applyBorder="1"/>
    <xf numFmtId="3" fontId="10" fillId="2" borderId="6" xfId="0" applyNumberFormat="1" applyFont="1" applyFill="1" applyBorder="1"/>
    <xf numFmtId="0" fontId="4" fillId="0" borderId="15" xfId="0" applyFont="1" applyFill="1" applyBorder="1" applyAlignment="1">
      <alignment horizontal="center" wrapText="1"/>
    </xf>
    <xf numFmtId="3" fontId="4" fillId="2" borderId="6" xfId="0" applyNumberFormat="1" applyFont="1" applyFill="1" applyBorder="1"/>
    <xf numFmtId="3" fontId="5" fillId="2" borderId="12" xfId="0" applyNumberFormat="1" applyFont="1" applyFill="1" applyBorder="1"/>
    <xf numFmtId="0" fontId="4" fillId="0" borderId="6" xfId="0" applyFont="1" applyFill="1" applyBorder="1" applyAlignment="1">
      <alignment horizontal="center"/>
    </xf>
    <xf numFmtId="0" fontId="4" fillId="0" borderId="12" xfId="0" applyFont="1" applyFill="1" applyBorder="1" applyAlignment="1"/>
    <xf numFmtId="0" fontId="4" fillId="0" borderId="21" xfId="0" applyFont="1" applyFill="1" applyBorder="1" applyAlignment="1"/>
    <xf numFmtId="0" fontId="4" fillId="0" borderId="23" xfId="0" applyFont="1" applyFill="1" applyBorder="1" applyAlignment="1"/>
    <xf numFmtId="3" fontId="4" fillId="2" borderId="25" xfId="0" applyNumberFormat="1" applyFont="1" applyFill="1" applyBorder="1" applyProtection="1"/>
    <xf numFmtId="3" fontId="7" fillId="2" borderId="6" xfId="0" applyNumberFormat="1" applyFont="1" applyFill="1" applyBorder="1" applyProtection="1"/>
    <xf numFmtId="3" fontId="7" fillId="2" borderId="12" xfId="0" applyNumberFormat="1" applyFont="1" applyFill="1" applyBorder="1" applyProtection="1"/>
    <xf numFmtId="0" fontId="5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left"/>
    </xf>
    <xf numFmtId="0" fontId="5" fillId="0" borderId="6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 vertical="top"/>
    </xf>
    <xf numFmtId="0" fontId="5" fillId="0" borderId="21" xfId="0" applyFont="1" applyFill="1" applyBorder="1" applyAlignment="1">
      <alignment vertical="center" wrapText="1"/>
    </xf>
    <xf numFmtId="3" fontId="9" fillId="2" borderId="12" xfId="0" applyNumberFormat="1" applyFont="1" applyFill="1" applyBorder="1" applyProtection="1"/>
    <xf numFmtId="14" fontId="5" fillId="0" borderId="6" xfId="0" applyNumberFormat="1" applyFont="1" applyFill="1" applyBorder="1" applyAlignment="1">
      <alignment horizontal="right"/>
    </xf>
    <xf numFmtId="3" fontId="7" fillId="2" borderId="14" xfId="0" applyNumberFormat="1" applyFont="1" applyFill="1" applyBorder="1"/>
    <xf numFmtId="49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/>
    <xf numFmtId="49" fontId="4" fillId="0" borderId="6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left"/>
    </xf>
    <xf numFmtId="0" fontId="4" fillId="0" borderId="26" xfId="0" applyFont="1" applyFill="1" applyBorder="1"/>
    <xf numFmtId="0" fontId="4" fillId="0" borderId="21" xfId="0" applyFont="1" applyFill="1" applyBorder="1" applyAlignment="1">
      <alignment horizontal="center"/>
    </xf>
    <xf numFmtId="3" fontId="10" fillId="2" borderId="18" xfId="0" applyNumberFormat="1" applyFont="1" applyFill="1" applyBorder="1" applyProtection="1"/>
    <xf numFmtId="3" fontId="10" fillId="2" borderId="21" xfId="0" applyNumberFormat="1" applyFont="1" applyFill="1" applyBorder="1" applyProtection="1"/>
    <xf numFmtId="3" fontId="10" fillId="2" borderId="22" xfId="0" applyNumberFormat="1" applyFont="1" applyFill="1" applyBorder="1"/>
    <xf numFmtId="3" fontId="10" fillId="0" borderId="0" xfId="0" applyNumberFormat="1" applyFont="1" applyFill="1" applyBorder="1"/>
    <xf numFmtId="3" fontId="7" fillId="2" borderId="18" xfId="0" applyNumberFormat="1" applyFont="1" applyFill="1" applyBorder="1" applyProtection="1"/>
    <xf numFmtId="3" fontId="7" fillId="2" borderId="21" xfId="0" applyNumberFormat="1" applyFont="1" applyFill="1" applyBorder="1" applyProtection="1"/>
    <xf numFmtId="3" fontId="7" fillId="2" borderId="22" xfId="0" applyNumberFormat="1" applyFont="1" applyFill="1" applyBorder="1"/>
    <xf numFmtId="3" fontId="7" fillId="0" borderId="0" xfId="0" applyNumberFormat="1" applyFont="1" applyFill="1" applyBorder="1"/>
    <xf numFmtId="3" fontId="7" fillId="2" borderId="6" xfId="0" applyNumberFormat="1" applyFont="1" applyFill="1" applyBorder="1" applyAlignment="1">
      <alignment horizontal="right"/>
    </xf>
    <xf numFmtId="0" fontId="12" fillId="0" borderId="12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right"/>
    </xf>
    <xf numFmtId="3" fontId="4" fillId="2" borderId="23" xfId="0" applyNumberFormat="1" applyFont="1" applyFill="1" applyBorder="1" applyProtection="1"/>
    <xf numFmtId="3" fontId="9" fillId="2" borderId="23" xfId="0" applyNumberFormat="1" applyFont="1" applyFill="1" applyBorder="1" applyProtection="1"/>
    <xf numFmtId="3" fontId="9" fillId="2" borderId="18" xfId="0" applyNumberFormat="1" applyFont="1" applyFill="1" applyBorder="1" applyProtection="1"/>
    <xf numFmtId="49" fontId="4" fillId="0" borderId="6" xfId="0" applyNumberFormat="1" applyFont="1" applyFill="1" applyBorder="1" applyAlignment="1">
      <alignment horizontal="left" indent="1"/>
    </xf>
    <xf numFmtId="49" fontId="5" fillId="0" borderId="26" xfId="0" applyNumberFormat="1" applyFont="1" applyFill="1" applyBorder="1" applyAlignment="1">
      <alignment horizontal="center"/>
    </xf>
    <xf numFmtId="49" fontId="5" fillId="0" borderId="26" xfId="0" applyNumberFormat="1" applyFont="1" applyFill="1" applyBorder="1" applyAlignment="1">
      <alignment horizontal="right"/>
    </xf>
    <xf numFmtId="0" fontId="5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vertical="top"/>
    </xf>
    <xf numFmtId="0" fontId="5" fillId="0" borderId="26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3" fontId="4" fillId="0" borderId="0" xfId="0" applyNumberFormat="1" applyFont="1" applyFill="1"/>
    <xf numFmtId="3" fontId="9" fillId="2" borderId="12" xfId="0" applyNumberFormat="1" applyFont="1" applyFill="1" applyBorder="1"/>
    <xf numFmtId="3" fontId="9" fillId="2" borderId="18" xfId="0" applyNumberFormat="1" applyFont="1" applyFill="1" applyBorder="1"/>
    <xf numFmtId="0" fontId="4" fillId="0" borderId="6" xfId="0" applyFont="1" applyFill="1" applyBorder="1" applyAlignment="1">
      <alignment horizontal="left" vertical="top"/>
    </xf>
    <xf numFmtId="49" fontId="5" fillId="0" borderId="6" xfId="0" applyNumberFormat="1" applyFont="1" applyFill="1" applyBorder="1" applyAlignment="1">
      <alignment horizontal="left"/>
    </xf>
    <xf numFmtId="49" fontId="5" fillId="0" borderId="6" xfId="0" applyNumberFormat="1" applyFont="1" applyFill="1" applyBorder="1"/>
    <xf numFmtId="49" fontId="5" fillId="0" borderId="12" xfId="0" applyNumberFormat="1" applyFont="1" applyFill="1" applyBorder="1" applyAlignment="1">
      <alignment horizontal="left"/>
    </xf>
    <xf numFmtId="49" fontId="5" fillId="0" borderId="23" xfId="0" applyNumberFormat="1" applyFont="1" applyFill="1" applyBorder="1" applyAlignment="1">
      <alignment horizontal="left"/>
    </xf>
    <xf numFmtId="3" fontId="4" fillId="2" borderId="20" xfId="0" applyNumberFormat="1" applyFont="1" applyFill="1" applyBorder="1" applyProtection="1"/>
    <xf numFmtId="3" fontId="8" fillId="2" borderId="7" xfId="0" applyNumberFormat="1" applyFont="1" applyFill="1" applyBorder="1" applyProtection="1"/>
    <xf numFmtId="3" fontId="8" fillId="2" borderId="29" xfId="0" applyNumberFormat="1" applyFont="1" applyFill="1" applyBorder="1" applyProtection="1"/>
    <xf numFmtId="0" fontId="5" fillId="0" borderId="0" xfId="0" applyFont="1" applyFill="1" applyAlignment="1">
      <alignment horizontal="right"/>
    </xf>
    <xf numFmtId="4" fontId="5" fillId="0" borderId="0" xfId="0" applyNumberFormat="1" applyFont="1" applyFill="1"/>
    <xf numFmtId="0" fontId="5" fillId="0" borderId="0" xfId="0" applyFont="1" applyFill="1" applyBorder="1" applyAlignment="1"/>
    <xf numFmtId="0" fontId="0" fillId="0" borderId="6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left"/>
    </xf>
    <xf numFmtId="49" fontId="0" fillId="0" borderId="6" xfId="0" applyNumberFormat="1" applyFont="1" applyFill="1" applyBorder="1" applyAlignment="1">
      <alignment horizontal="right"/>
    </xf>
    <xf numFmtId="49" fontId="0" fillId="0" borderId="6" xfId="0" applyNumberFormat="1" applyFont="1" applyFill="1" applyBorder="1" applyAlignment="1">
      <alignment horizontal="center" vertical="top"/>
    </xf>
    <xf numFmtId="49" fontId="0" fillId="0" borderId="6" xfId="0" applyNumberFormat="1" applyFont="1" applyFill="1" applyBorder="1" applyAlignment="1">
      <alignment horizontal="center"/>
    </xf>
    <xf numFmtId="49" fontId="0" fillId="0" borderId="6" xfId="0" applyNumberFormat="1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left"/>
    </xf>
    <xf numFmtId="3" fontId="0" fillId="0" borderId="0" xfId="0" applyNumberFormat="1" applyFont="1" applyFill="1"/>
    <xf numFmtId="0" fontId="0" fillId="0" borderId="0" xfId="0" applyFill="1"/>
    <xf numFmtId="0" fontId="4" fillId="0" borderId="6" xfId="0" applyFont="1" applyFill="1" applyBorder="1" applyAlignment="1">
      <alignment horizontal="left"/>
    </xf>
    <xf numFmtId="49" fontId="0" fillId="0" borderId="6" xfId="0" applyNumberFormat="1" applyFill="1" applyBorder="1" applyAlignment="1">
      <alignment horizontal="left"/>
    </xf>
    <xf numFmtId="3" fontId="13" fillId="2" borderId="12" xfId="0" applyNumberFormat="1" applyFont="1" applyFill="1" applyBorder="1"/>
    <xf numFmtId="3" fontId="14" fillId="2" borderId="21" xfId="0" applyNumberFormat="1" applyFont="1" applyFill="1" applyBorder="1" applyProtection="1"/>
    <xf numFmtId="3" fontId="15" fillId="2" borderId="20" xfId="0" applyNumberFormat="1" applyFont="1" applyFill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0" fillId="0" borderId="38" xfId="0" applyFont="1" applyBorder="1"/>
    <xf numFmtId="0" fontId="16" fillId="0" borderId="38" xfId="0" applyFont="1" applyBorder="1"/>
    <xf numFmtId="0" fontId="18" fillId="0" borderId="38" xfId="0" applyFont="1" applyBorder="1"/>
    <xf numFmtId="0" fontId="16" fillId="0" borderId="39" xfId="1" applyFont="1" applyBorder="1" applyAlignment="1">
      <alignment horizontal="justify" vertical="top" wrapText="1"/>
    </xf>
    <xf numFmtId="0" fontId="16" fillId="0" borderId="40" xfId="1" applyFont="1" applyBorder="1" applyAlignment="1">
      <alignment horizontal="justify" vertical="top" wrapText="1"/>
    </xf>
    <xf numFmtId="0" fontId="16" fillId="0" borderId="41" xfId="1" applyFont="1" applyBorder="1" applyAlignment="1">
      <alignment horizontal="justify" vertical="top" wrapText="1"/>
    </xf>
    <xf numFmtId="0" fontId="16" fillId="0" borderId="42" xfId="1" applyFont="1" applyBorder="1" applyAlignment="1">
      <alignment horizontal="justify" vertical="top" wrapText="1"/>
    </xf>
    <xf numFmtId="49" fontId="16" fillId="0" borderId="41" xfId="1" applyNumberFormat="1" applyFont="1" applyBorder="1" applyAlignment="1">
      <alignment horizontal="justify" vertical="top" wrapText="1"/>
    </xf>
    <xf numFmtId="0" fontId="16" fillId="0" borderId="42" xfId="1" applyFont="1" applyBorder="1" applyAlignment="1">
      <alignment horizontal="right" vertical="top" wrapText="1"/>
    </xf>
    <xf numFmtId="2" fontId="16" fillId="0" borderId="42" xfId="1" applyNumberFormat="1" applyFont="1" applyBorder="1" applyAlignment="1">
      <alignment horizontal="right" vertical="top" wrapText="1"/>
    </xf>
    <xf numFmtId="0" fontId="16" fillId="0" borderId="0" xfId="1" applyFont="1" applyBorder="1" applyAlignment="1">
      <alignment horizontal="justify" vertical="top" wrapText="1"/>
    </xf>
    <xf numFmtId="0" fontId="17" fillId="0" borderId="43" xfId="0" applyFont="1" applyBorder="1"/>
    <xf numFmtId="2" fontId="16" fillId="0" borderId="0" xfId="0" applyNumberFormat="1" applyFont="1"/>
    <xf numFmtId="0" fontId="17" fillId="0" borderId="0" xfId="0" applyFont="1" applyBorder="1"/>
    <xf numFmtId="49" fontId="16" fillId="0" borderId="0" xfId="1" applyNumberFormat="1" applyFont="1" applyBorder="1" applyAlignment="1">
      <alignment horizontal="justify" vertical="top" wrapText="1"/>
    </xf>
    <xf numFmtId="0" fontId="16" fillId="0" borderId="0" xfId="1" applyFont="1" applyBorder="1" applyAlignment="1">
      <alignment horizontal="right" vertical="top" wrapText="1"/>
    </xf>
    <xf numFmtId="2" fontId="16" fillId="0" borderId="0" xfId="1" applyNumberFormat="1" applyFont="1" applyBorder="1" applyAlignment="1">
      <alignment horizontal="right" vertical="top" wrapText="1"/>
    </xf>
    <xf numFmtId="2" fontId="16" fillId="0" borderId="43" xfId="1" applyNumberFormat="1" applyFont="1" applyBorder="1" applyAlignment="1">
      <alignment horizontal="right" vertical="top" wrapText="1"/>
    </xf>
    <xf numFmtId="0" fontId="0" fillId="0" borderId="0" xfId="0" applyBorder="1"/>
    <xf numFmtId="2" fontId="16" fillId="0" borderId="0" xfId="0" applyNumberFormat="1" applyFont="1" applyBorder="1"/>
    <xf numFmtId="0" fontId="16" fillId="0" borderId="39" xfId="1" applyFont="1" applyBorder="1" applyAlignment="1">
      <alignment horizontal="center" vertical="top" wrapText="1"/>
    </xf>
    <xf numFmtId="0" fontId="16" fillId="0" borderId="45" xfId="1" applyFont="1" applyBorder="1" applyAlignment="1">
      <alignment horizontal="justify" vertical="top" wrapText="1"/>
    </xf>
    <xf numFmtId="0" fontId="16" fillId="0" borderId="3" xfId="1" applyFont="1" applyBorder="1" applyAlignment="1">
      <alignment horizontal="justify" vertical="top" wrapText="1"/>
    </xf>
    <xf numFmtId="0" fontId="16" fillId="0" borderId="3" xfId="1" applyFont="1" applyBorder="1" applyAlignment="1">
      <alignment horizontal="right" vertical="top" wrapText="1"/>
    </xf>
    <xf numFmtId="2" fontId="16" fillId="0" borderId="3" xfId="1" applyNumberFormat="1" applyFont="1" applyBorder="1" applyAlignment="1">
      <alignment horizontal="right" vertical="top" wrapText="1"/>
    </xf>
    <xf numFmtId="0" fontId="16" fillId="0" borderId="0" xfId="1" applyFont="1" applyAlignment="1">
      <alignment horizontal="justify"/>
    </xf>
    <xf numFmtId="0" fontId="17" fillId="0" borderId="0" xfId="1" applyFont="1"/>
    <xf numFmtId="0" fontId="17" fillId="0" borderId="0" xfId="1" applyFont="1" applyAlignment="1">
      <alignment horizontal="right"/>
    </xf>
    <xf numFmtId="2" fontId="17" fillId="0" borderId="0" xfId="1" applyNumberFormat="1" applyFont="1"/>
    <xf numFmtId="2" fontId="16" fillId="0" borderId="0" xfId="1" applyNumberFormat="1" applyFont="1" applyAlignment="1">
      <alignment horizontal="right"/>
    </xf>
    <xf numFmtId="2" fontId="17" fillId="0" borderId="0" xfId="1" applyNumberFormat="1" applyFont="1" applyAlignment="1">
      <alignment horizontal="right"/>
    </xf>
    <xf numFmtId="0" fontId="16" fillId="0" borderId="0" xfId="1" applyFont="1"/>
    <xf numFmtId="0" fontId="16" fillId="0" borderId="0" xfId="1" applyFont="1" applyFill="1" applyBorder="1" applyAlignment="1">
      <alignment horizontal="justify" vertical="top" wrapText="1"/>
    </xf>
    <xf numFmtId="2" fontId="0" fillId="0" borderId="0" xfId="0" applyNumberFormat="1"/>
    <xf numFmtId="2" fontId="17" fillId="0" borderId="46" xfId="1" applyNumberFormat="1" applyFont="1" applyBorder="1"/>
    <xf numFmtId="0" fontId="16" fillId="0" borderId="44" xfId="1" applyFont="1" applyBorder="1" applyAlignment="1">
      <alignment horizontal="justify" vertical="top" wrapText="1"/>
    </xf>
    <xf numFmtId="2" fontId="16" fillId="0" borderId="0" xfId="1" applyNumberFormat="1" applyFont="1"/>
    <xf numFmtId="0" fontId="17" fillId="0" borderId="38" xfId="1" applyFont="1" applyBorder="1"/>
    <xf numFmtId="0" fontId="16" fillId="0" borderId="47" xfId="1" applyFont="1" applyBorder="1"/>
    <xf numFmtId="0" fontId="17" fillId="0" borderId="48" xfId="1" applyFont="1" applyBorder="1"/>
    <xf numFmtId="0" fontId="0" fillId="0" borderId="49" xfId="0" applyBorder="1"/>
    <xf numFmtId="0" fontId="17" fillId="0" borderId="50" xfId="1" applyFont="1" applyBorder="1"/>
    <xf numFmtId="0" fontId="16" fillId="0" borderId="48" xfId="1" applyFont="1" applyBorder="1"/>
    <xf numFmtId="0" fontId="17" fillId="0" borderId="51" xfId="1" applyFont="1" applyBorder="1"/>
    <xf numFmtId="2" fontId="16" fillId="0" borderId="52" xfId="1" applyNumberFormat="1" applyFont="1" applyBorder="1"/>
    <xf numFmtId="0" fontId="16" fillId="0" borderId="53" xfId="1" applyFont="1" applyBorder="1"/>
    <xf numFmtId="0" fontId="17" fillId="0" borderId="54" xfId="1" applyFont="1" applyBorder="1"/>
    <xf numFmtId="2" fontId="16" fillId="0" borderId="55" xfId="1" applyNumberFormat="1" applyFont="1" applyBorder="1"/>
    <xf numFmtId="0" fontId="16" fillId="0" borderId="52" xfId="1" applyFont="1" applyBorder="1"/>
    <xf numFmtId="0" fontId="16" fillId="0" borderId="0" xfId="0" applyFont="1" applyAlignment="1">
      <alignment horizontal="justify"/>
    </xf>
    <xf numFmtId="0" fontId="17" fillId="0" borderId="17" xfId="0" applyFont="1" applyBorder="1"/>
    <xf numFmtId="0" fontId="16" fillId="0" borderId="45" xfId="0" applyFont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7" xfId="0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16" fillId="0" borderId="41" xfId="0" applyFont="1" applyBorder="1" applyAlignment="1">
      <alignment vertical="top" wrapText="1"/>
    </xf>
    <xf numFmtId="0" fontId="16" fillId="0" borderId="42" xfId="0" applyFont="1" applyBorder="1" applyAlignment="1">
      <alignment vertical="top" wrapText="1"/>
    </xf>
    <xf numFmtId="2" fontId="16" fillId="0" borderId="59" xfId="0" applyNumberFormat="1" applyFont="1" applyBorder="1"/>
    <xf numFmtId="2" fontId="16" fillId="0" borderId="60" xfId="0" applyNumberFormat="1" applyFont="1" applyBorder="1"/>
    <xf numFmtId="2" fontId="16" fillId="0" borderId="61" xfId="0" applyNumberFormat="1" applyFont="1" applyBorder="1"/>
    <xf numFmtId="2" fontId="16" fillId="0" borderId="62" xfId="0" applyNumberFormat="1" applyFont="1" applyBorder="1"/>
    <xf numFmtId="0" fontId="16" fillId="0" borderId="63" xfId="0" applyFont="1" applyBorder="1" applyAlignment="1">
      <alignment vertical="top" wrapText="1"/>
    </xf>
    <xf numFmtId="0" fontId="16" fillId="0" borderId="64" xfId="0" applyFont="1" applyBorder="1" applyAlignment="1">
      <alignment vertical="top" wrapText="1"/>
    </xf>
    <xf numFmtId="2" fontId="16" fillId="0" borderId="52" xfId="0" applyNumberFormat="1" applyFont="1" applyBorder="1"/>
    <xf numFmtId="2" fontId="16" fillId="0" borderId="55" xfId="0" applyNumberFormat="1" applyFont="1" applyBorder="1"/>
    <xf numFmtId="2" fontId="16" fillId="0" borderId="54" xfId="0" applyNumberFormat="1" applyFont="1" applyBorder="1"/>
    <xf numFmtId="2" fontId="16" fillId="0" borderId="50" xfId="0" applyNumberFormat="1" applyFont="1" applyBorder="1"/>
    <xf numFmtId="2" fontId="16" fillId="0" borderId="51" xfId="0" applyNumberFormat="1" applyFont="1" applyBorder="1"/>
    <xf numFmtId="0" fontId="16" fillId="0" borderId="65" xfId="0" applyFont="1" applyBorder="1" applyAlignment="1">
      <alignment vertical="top" wrapText="1"/>
    </xf>
    <xf numFmtId="2" fontId="16" fillId="0" borderId="66" xfId="0" applyNumberFormat="1" applyFont="1" applyBorder="1"/>
    <xf numFmtId="0" fontId="16" fillId="0" borderId="67" xfId="0" applyFont="1" applyBorder="1" applyAlignment="1">
      <alignment vertical="top" wrapText="1"/>
    </xf>
    <xf numFmtId="0" fontId="16" fillId="0" borderId="68" xfId="0" applyFont="1" applyBorder="1" applyAlignment="1">
      <alignment vertical="top" wrapText="1"/>
    </xf>
    <xf numFmtId="0" fontId="16" fillId="0" borderId="69" xfId="0" applyFont="1" applyBorder="1"/>
    <xf numFmtId="0" fontId="16" fillId="0" borderId="70" xfId="0" applyFont="1" applyBorder="1"/>
    <xf numFmtId="0" fontId="16" fillId="0" borderId="71" xfId="0" applyFont="1" applyBorder="1"/>
    <xf numFmtId="0" fontId="16" fillId="0" borderId="72" xfId="0" applyFont="1" applyBorder="1"/>
    <xf numFmtId="0" fontId="16" fillId="0" borderId="52" xfId="0" applyFont="1" applyFill="1" applyBorder="1" applyAlignment="1">
      <alignment vertical="top" wrapText="1"/>
    </xf>
    <xf numFmtId="0" fontId="16" fillId="0" borderId="73" xfId="0" applyFont="1" applyFill="1" applyBorder="1" applyAlignment="1">
      <alignment vertical="top" wrapText="1"/>
    </xf>
    <xf numFmtId="0" fontId="16" fillId="0" borderId="51" xfId="0" applyFont="1" applyFill="1" applyBorder="1" applyAlignment="1">
      <alignment vertical="top" wrapText="1"/>
    </xf>
    <xf numFmtId="0" fontId="16" fillId="0" borderId="62" xfId="0" applyFont="1" applyFill="1" applyBorder="1" applyAlignment="1">
      <alignment vertical="top" wrapText="1"/>
    </xf>
    <xf numFmtId="2" fontId="16" fillId="0" borderId="51" xfId="0" applyNumberFormat="1" applyFont="1" applyFill="1" applyBorder="1"/>
    <xf numFmtId="0" fontId="16" fillId="0" borderId="74" xfId="0" applyFont="1" applyFill="1" applyBorder="1" applyAlignment="1">
      <alignment vertical="top" wrapText="1"/>
    </xf>
    <xf numFmtId="0" fontId="16" fillId="0" borderId="75" xfId="0" applyFont="1" applyBorder="1" applyAlignment="1">
      <alignment vertical="top" wrapText="1"/>
    </xf>
    <xf numFmtId="0" fontId="16" fillId="0" borderId="56" xfId="0" applyFont="1" applyBorder="1"/>
    <xf numFmtId="0" fontId="16" fillId="0" borderId="17" xfId="0" applyFont="1" applyBorder="1"/>
    <xf numFmtId="2" fontId="16" fillId="0" borderId="17" xfId="0" applyNumberFormat="1" applyFont="1" applyBorder="1"/>
    <xf numFmtId="0" fontId="16" fillId="0" borderId="54" xfId="0" applyFont="1" applyBorder="1"/>
    <xf numFmtId="0" fontId="16" fillId="0" borderId="51" xfId="0" applyFont="1" applyFill="1" applyBorder="1"/>
    <xf numFmtId="0" fontId="16" fillId="0" borderId="51" xfId="0" applyFont="1" applyBorder="1"/>
    <xf numFmtId="0" fontId="16" fillId="0" borderId="76" xfId="0" applyFont="1" applyFill="1" applyBorder="1"/>
    <xf numFmtId="0" fontId="17" fillId="0" borderId="76" xfId="0" applyFont="1" applyBorder="1"/>
    <xf numFmtId="0" fontId="17" fillId="0" borderId="56" xfId="0" applyFont="1" applyBorder="1"/>
    <xf numFmtId="0" fontId="16" fillId="0" borderId="0" xfId="0" applyFont="1" applyBorder="1"/>
    <xf numFmtId="0" fontId="16" fillId="0" borderId="3" xfId="0" applyFont="1" applyBorder="1" applyAlignment="1">
      <alignment horizontal="right" vertical="top" wrapText="1"/>
    </xf>
    <xf numFmtId="2" fontId="16" fillId="0" borderId="3" xfId="0" applyNumberFormat="1" applyFont="1" applyBorder="1" applyAlignment="1">
      <alignment vertical="top" wrapText="1"/>
    </xf>
    <xf numFmtId="0" fontId="16" fillId="0" borderId="42" xfId="0" applyFont="1" applyBorder="1" applyAlignment="1">
      <alignment horizontal="right" vertical="top" wrapText="1"/>
    </xf>
    <xf numFmtId="2" fontId="16" fillId="0" borderId="42" xfId="0" applyNumberFormat="1" applyFont="1" applyBorder="1" applyAlignment="1">
      <alignment vertical="top" wrapText="1"/>
    </xf>
    <xf numFmtId="0" fontId="16" fillId="0" borderId="52" xfId="0" applyFont="1" applyBorder="1"/>
    <xf numFmtId="0" fontId="16" fillId="0" borderId="48" xfId="0" applyFont="1" applyBorder="1"/>
    <xf numFmtId="0" fontId="20" fillId="0" borderId="47" xfId="0" applyFont="1" applyBorder="1"/>
    <xf numFmtId="0" fontId="16" fillId="0" borderId="47" xfId="0" applyFont="1" applyBorder="1"/>
    <xf numFmtId="2" fontId="16" fillId="0" borderId="47" xfId="0" applyNumberFormat="1" applyFont="1" applyBorder="1"/>
    <xf numFmtId="0" fontId="20" fillId="0" borderId="48" xfId="0" applyFont="1" applyBorder="1"/>
    <xf numFmtId="2" fontId="16" fillId="0" borderId="65" xfId="0" applyNumberFormat="1" applyFont="1" applyBorder="1" applyAlignment="1">
      <alignment vertical="top" wrapText="1"/>
    </xf>
    <xf numFmtId="2" fontId="16" fillId="0" borderId="67" xfId="0" applyNumberFormat="1" applyFont="1" applyBorder="1" applyAlignment="1">
      <alignment vertical="top" wrapText="1"/>
    </xf>
    <xf numFmtId="2" fontId="16" fillId="0" borderId="64" xfId="0" applyNumberFormat="1" applyFont="1" applyBorder="1" applyAlignment="1">
      <alignment vertical="top" wrapText="1"/>
    </xf>
    <xf numFmtId="2" fontId="16" fillId="0" borderId="77" xfId="0" applyNumberFormat="1" applyFont="1" applyBorder="1" applyAlignment="1">
      <alignment vertical="top" wrapText="1"/>
    </xf>
    <xf numFmtId="2" fontId="16" fillId="0" borderId="69" xfId="0" applyNumberFormat="1" applyFont="1" applyBorder="1"/>
    <xf numFmtId="0" fontId="18" fillId="0" borderId="78" xfId="0" applyFont="1" applyBorder="1"/>
    <xf numFmtId="0" fontId="18" fillId="0" borderId="52" xfId="0" applyFont="1" applyBorder="1"/>
    <xf numFmtId="2" fontId="16" fillId="0" borderId="79" xfId="0" applyNumberFormat="1" applyFont="1" applyBorder="1"/>
    <xf numFmtId="0" fontId="18" fillId="0" borderId="50" xfId="0" applyFont="1" applyBorder="1"/>
    <xf numFmtId="0" fontId="18" fillId="0" borderId="54" xfId="0" applyFont="1" applyBorder="1"/>
    <xf numFmtId="0" fontId="17" fillId="0" borderId="48" xfId="0" applyFont="1" applyBorder="1"/>
    <xf numFmtId="0" fontId="17" fillId="0" borderId="51" xfId="0" applyFont="1" applyBorder="1"/>
    <xf numFmtId="0" fontId="16" fillId="0" borderId="53" xfId="0" applyFont="1" applyBorder="1"/>
    <xf numFmtId="0" fontId="17" fillId="0" borderId="38" xfId="0" applyFont="1" applyBorder="1"/>
    <xf numFmtId="0" fontId="17" fillId="0" borderId="54" xfId="0" applyFont="1" applyBorder="1"/>
    <xf numFmtId="0" fontId="16" fillId="0" borderId="80" xfId="0" applyFont="1" applyBorder="1"/>
    <xf numFmtId="2" fontId="16" fillId="0" borderId="81" xfId="0" applyNumberFormat="1" applyFont="1" applyBorder="1"/>
    <xf numFmtId="2" fontId="16" fillId="0" borderId="48" xfId="0" applyNumberFormat="1" applyFont="1" applyBorder="1"/>
    <xf numFmtId="0" fontId="0" fillId="0" borderId="0" xfId="0" applyFill="1" applyBorder="1"/>
    <xf numFmtId="0" fontId="17" fillId="0" borderId="50" xfId="0" applyFont="1" applyBorder="1"/>
    <xf numFmtId="0" fontId="22" fillId="0" borderId="0" xfId="0" applyFont="1"/>
    <xf numFmtId="14" fontId="17" fillId="0" borderId="0" xfId="0" applyNumberFormat="1" applyFont="1"/>
    <xf numFmtId="0" fontId="13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16" fillId="0" borderId="82" xfId="0" applyFont="1" applyBorder="1" applyAlignment="1">
      <alignment horizontal="justify" vertical="top" wrapText="1"/>
    </xf>
    <xf numFmtId="0" fontId="16" fillId="0" borderId="82" xfId="0" applyFont="1" applyBorder="1" applyAlignment="1">
      <alignment vertical="top" wrapText="1"/>
    </xf>
    <xf numFmtId="0" fontId="16" fillId="0" borderId="82" xfId="0" applyFont="1" applyBorder="1" applyAlignment="1">
      <alignment horizontal="center" vertical="top" wrapText="1"/>
    </xf>
    <xf numFmtId="0" fontId="16" fillId="0" borderId="41" xfId="0" applyFont="1" applyBorder="1" applyAlignment="1">
      <alignment horizontal="justify" vertical="top" wrapText="1"/>
    </xf>
    <xf numFmtId="0" fontId="16" fillId="0" borderId="42" xfId="0" applyFont="1" applyBorder="1" applyAlignment="1">
      <alignment horizontal="justify" vertical="top" wrapText="1"/>
    </xf>
    <xf numFmtId="2" fontId="16" fillId="0" borderId="42" xfId="0" applyNumberFormat="1" applyFont="1" applyBorder="1" applyAlignment="1">
      <alignment horizontal="right" vertical="top" wrapText="1"/>
    </xf>
    <xf numFmtId="0" fontId="27" fillId="0" borderId="0" xfId="0" applyFont="1"/>
    <xf numFmtId="0" fontId="28" fillId="0" borderId="42" xfId="0" applyFont="1" applyBorder="1" applyAlignment="1">
      <alignment horizontal="right" vertical="top" wrapText="1"/>
    </xf>
    <xf numFmtId="0" fontId="26" fillId="0" borderId="70" xfId="0" applyFont="1" applyBorder="1"/>
    <xf numFmtId="2" fontId="29" fillId="0" borderId="83" xfId="0" applyNumberFormat="1" applyFont="1" applyBorder="1"/>
    <xf numFmtId="0" fontId="29" fillId="0" borderId="0" xfId="0" applyFont="1"/>
    <xf numFmtId="0" fontId="16" fillId="0" borderId="0" xfId="0" applyFont="1" applyFill="1" applyBorder="1" applyAlignment="1">
      <alignment horizontal="justify" vertical="top" wrapText="1"/>
    </xf>
    <xf numFmtId="0" fontId="27" fillId="0" borderId="17" xfId="0" applyFont="1" applyBorder="1"/>
    <xf numFmtId="0" fontId="16" fillId="0" borderId="84" xfId="0" applyFont="1" applyBorder="1" applyAlignment="1">
      <alignment horizontal="justify" vertical="top" wrapText="1"/>
    </xf>
    <xf numFmtId="0" fontId="16" fillId="0" borderId="54" xfId="0" applyFont="1" applyBorder="1" applyAlignment="1">
      <alignment horizontal="justify" vertical="top" wrapText="1"/>
    </xf>
    <xf numFmtId="0" fontId="4" fillId="0" borderId="0" xfId="0" applyFont="1"/>
    <xf numFmtId="0" fontId="26" fillId="0" borderId="50" xfId="0" applyFont="1" applyBorder="1"/>
    <xf numFmtId="2" fontId="2" fillId="0" borderId="69" xfId="0" applyNumberFormat="1" applyFont="1" applyBorder="1"/>
    <xf numFmtId="0" fontId="27" fillId="0" borderId="38" xfId="0" applyFont="1" applyBorder="1"/>
    <xf numFmtId="0" fontId="16" fillId="0" borderId="85" xfId="0" applyFont="1" applyBorder="1" applyAlignment="1">
      <alignment horizontal="justify" vertical="top" wrapText="1"/>
    </xf>
    <xf numFmtId="0" fontId="16" fillId="0" borderId="51" xfId="0" applyFont="1" applyBorder="1" applyAlignment="1">
      <alignment horizontal="justify" vertical="top" wrapText="1"/>
    </xf>
    <xf numFmtId="0" fontId="16" fillId="0" borderId="86" xfId="0" applyFont="1" applyBorder="1" applyAlignment="1">
      <alignment horizontal="justify" vertical="top" wrapText="1"/>
    </xf>
    <xf numFmtId="0" fontId="16" fillId="0" borderId="43" xfId="0" applyFont="1" applyBorder="1" applyAlignment="1">
      <alignment horizontal="justify" vertical="top" wrapText="1"/>
    </xf>
    <xf numFmtId="0" fontId="16" fillId="0" borderId="43" xfId="0" applyFont="1" applyBorder="1" applyAlignment="1">
      <alignment horizontal="right" vertical="top" wrapText="1"/>
    </xf>
    <xf numFmtId="0" fontId="16" fillId="0" borderId="70" xfId="0" applyFont="1" applyBorder="1" applyAlignment="1">
      <alignment horizontal="right" vertical="top" wrapText="1"/>
    </xf>
    <xf numFmtId="0" fontId="30" fillId="0" borderId="0" xfId="0" applyFont="1"/>
    <xf numFmtId="0" fontId="31" fillId="0" borderId="0" xfId="0" applyFont="1"/>
    <xf numFmtId="0" fontId="30" fillId="0" borderId="38" xfId="0" applyFont="1" applyBorder="1"/>
    <xf numFmtId="2" fontId="28" fillId="0" borderId="52" xfId="0" applyNumberFormat="1" applyFont="1" applyBorder="1"/>
    <xf numFmtId="2" fontId="28" fillId="0" borderId="55" xfId="0" applyNumberFormat="1" applyFont="1" applyBorder="1"/>
    <xf numFmtId="0" fontId="30" fillId="0" borderId="70" xfId="0" applyFont="1" applyBorder="1"/>
    <xf numFmtId="2" fontId="29" fillId="0" borderId="0" xfId="0" applyNumberFormat="1" applyFont="1"/>
    <xf numFmtId="0" fontId="2" fillId="0" borderId="0" xfId="0" applyFont="1"/>
    <xf numFmtId="2" fontId="2" fillId="0" borderId="0" xfId="0" applyNumberFormat="1" applyFont="1"/>
    <xf numFmtId="0" fontId="27" fillId="0" borderId="0" xfId="0" applyFont="1" applyAlignment="1">
      <alignment horizontal="center"/>
    </xf>
    <xf numFmtId="2" fontId="27" fillId="0" borderId="0" xfId="0" applyNumberFormat="1" applyFont="1"/>
    <xf numFmtId="0" fontId="27" fillId="0" borderId="0" xfId="0" applyFont="1" applyAlignment="1">
      <alignment horizontal="right"/>
    </xf>
    <xf numFmtId="0" fontId="28" fillId="0" borderId="0" xfId="0" applyFont="1" applyBorder="1"/>
    <xf numFmtId="0" fontId="16" fillId="0" borderId="0" xfId="0" applyFont="1" applyBorder="1" applyAlignment="1">
      <alignment vertical="top" wrapText="1"/>
    </xf>
    <xf numFmtId="0" fontId="28" fillId="0" borderId="0" xfId="0" applyFont="1"/>
    <xf numFmtId="0" fontId="32" fillId="0" borderId="0" xfId="0" applyFont="1"/>
    <xf numFmtId="0" fontId="16" fillId="0" borderId="0" xfId="0" applyFont="1" applyBorder="1" applyAlignment="1">
      <alignment horizontal="right" vertical="top" wrapText="1"/>
    </xf>
    <xf numFmtId="2" fontId="16" fillId="0" borderId="0" xfId="0" applyNumberFormat="1" applyFont="1" applyBorder="1" applyAlignment="1">
      <alignment vertical="top" wrapText="1"/>
    </xf>
    <xf numFmtId="2" fontId="28" fillId="0" borderId="0" xfId="0" applyNumberFormat="1" applyFont="1" applyBorder="1"/>
    <xf numFmtId="0" fontId="28" fillId="0" borderId="0" xfId="0" applyFont="1" applyAlignment="1">
      <alignment horizontal="center"/>
    </xf>
    <xf numFmtId="2" fontId="28" fillId="0" borderId="0" xfId="0" applyNumberFormat="1" applyFont="1" applyBorder="1" applyAlignment="1">
      <alignment horizontal="center"/>
    </xf>
    <xf numFmtId="2" fontId="13" fillId="0" borderId="0" xfId="0" applyNumberFormat="1" applyFont="1"/>
    <xf numFmtId="49" fontId="0" fillId="0" borderId="6" xfId="0" applyNumberFormat="1" applyFill="1" applyBorder="1" applyAlignment="1">
      <alignment horizontal="left"/>
    </xf>
    <xf numFmtId="0" fontId="16" fillId="0" borderId="41" xfId="1" applyFont="1" applyBorder="1" applyAlignment="1">
      <alignment horizontal="justify" vertical="top" wrapText="1"/>
    </xf>
    <xf numFmtId="2" fontId="16" fillId="0" borderId="68" xfId="0" applyNumberFormat="1" applyFont="1" applyBorder="1" applyAlignment="1">
      <alignment horizontal="right" vertical="top" wrapText="1"/>
    </xf>
    <xf numFmtId="0" fontId="14" fillId="0" borderId="12" xfId="0" applyFont="1" applyFill="1" applyBorder="1" applyAlignment="1">
      <alignment horizontal="center"/>
    </xf>
    <xf numFmtId="2" fontId="16" fillId="0" borderId="64" xfId="0" applyNumberFormat="1" applyFont="1" applyBorder="1" applyAlignment="1">
      <alignment horizontal="right" vertical="top" wrapText="1"/>
    </xf>
    <xf numFmtId="0" fontId="16" fillId="0" borderId="41" xfId="1" applyFont="1" applyBorder="1" applyAlignment="1">
      <alignment horizontal="justify" vertical="top" wrapText="1"/>
    </xf>
    <xf numFmtId="0" fontId="16" fillId="0" borderId="41" xfId="1" applyFont="1" applyBorder="1" applyAlignment="1">
      <alignment horizontal="justify" vertical="top" wrapText="1"/>
    </xf>
    <xf numFmtId="0" fontId="16" fillId="0" borderId="41" xfId="1" applyFont="1" applyBorder="1" applyAlignment="1">
      <alignment horizontal="justify" vertical="top" wrapText="1"/>
    </xf>
    <xf numFmtId="0" fontId="28" fillId="0" borderId="0" xfId="1" applyFont="1"/>
    <xf numFmtId="2" fontId="16" fillId="0" borderId="87" xfId="1" applyNumberFormat="1" applyFont="1" applyFill="1" applyBorder="1" applyAlignment="1">
      <alignment horizontal="right" vertical="top" wrapText="1"/>
    </xf>
    <xf numFmtId="2" fontId="28" fillId="0" borderId="0" xfId="1" applyNumberFormat="1" applyFont="1"/>
    <xf numFmtId="0" fontId="17" fillId="0" borderId="43" xfId="1" applyFont="1" applyBorder="1"/>
    <xf numFmtId="0" fontId="17" fillId="0" borderId="0" xfId="1" applyFont="1" applyBorder="1"/>
    <xf numFmtId="0" fontId="16" fillId="0" borderId="38" xfId="1" applyFont="1" applyBorder="1" applyAlignment="1">
      <alignment horizontal="justify" vertical="top" wrapText="1"/>
    </xf>
    <xf numFmtId="0" fontId="16" fillId="0" borderId="88" xfId="1" applyFont="1" applyFill="1" applyBorder="1" applyAlignment="1">
      <alignment horizontal="justify" vertical="top" wrapText="1"/>
    </xf>
    <xf numFmtId="0" fontId="17" fillId="0" borderId="47" xfId="1" applyFont="1" applyBorder="1"/>
    <xf numFmtId="2" fontId="16" fillId="0" borderId="51" xfId="1" applyNumberFormat="1" applyFont="1" applyBorder="1"/>
    <xf numFmtId="2" fontId="28" fillId="0" borderId="54" xfId="1" applyNumberFormat="1" applyFont="1" applyBorder="1"/>
    <xf numFmtId="0" fontId="28" fillId="0" borderId="88" xfId="0" applyFont="1" applyBorder="1"/>
    <xf numFmtId="0" fontId="32" fillId="0" borderId="38" xfId="0" applyFont="1" applyBorder="1"/>
    <xf numFmtId="0" fontId="28" fillId="0" borderId="38" xfId="0" applyFont="1" applyBorder="1"/>
    <xf numFmtId="0" fontId="16" fillId="0" borderId="76" xfId="0" applyFont="1" applyFill="1" applyBorder="1" applyAlignment="1">
      <alignment vertical="top" wrapText="1"/>
    </xf>
    <xf numFmtId="0" fontId="16" fillId="0" borderId="0" xfId="0" applyFont="1" applyFill="1" applyBorder="1"/>
    <xf numFmtId="0" fontId="28" fillId="0" borderId="89" xfId="0" applyFont="1" applyBorder="1"/>
    <xf numFmtId="0" fontId="16" fillId="0" borderId="55" xfId="0" applyFont="1" applyBorder="1"/>
    <xf numFmtId="0" fontId="16" fillId="0" borderId="76" xfId="0" applyFont="1" applyBorder="1"/>
    <xf numFmtId="0" fontId="16" fillId="0" borderId="43" xfId="0" applyFont="1" applyBorder="1"/>
    <xf numFmtId="0" fontId="16" fillId="0" borderId="43" xfId="0" applyFont="1" applyBorder="1" applyAlignment="1">
      <alignment vertical="top" wrapText="1"/>
    </xf>
    <xf numFmtId="0" fontId="16" fillId="0" borderId="88" xfId="0" applyFont="1" applyBorder="1"/>
    <xf numFmtId="0" fontId="16" fillId="0" borderId="90" xfId="0" applyFont="1" applyBorder="1" applyAlignment="1">
      <alignment vertical="top" wrapText="1"/>
    </xf>
    <xf numFmtId="49" fontId="0" fillId="0" borderId="6" xfId="0" applyNumberFormat="1" applyFill="1" applyBorder="1" applyAlignment="1">
      <alignment horizontal="left"/>
    </xf>
    <xf numFmtId="49" fontId="5" fillId="0" borderId="6" xfId="0" applyNumberFormat="1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2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vertical="top"/>
    </xf>
    <xf numFmtId="0" fontId="11" fillId="0" borderId="6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5" fillId="0" borderId="23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/>
    <xf numFmtId="0" fontId="5" fillId="0" borderId="6" xfId="0" applyFont="1" applyFill="1" applyBorder="1" applyAlignment="1">
      <alignment horizontal="left" vertical="top" wrapText="1"/>
    </xf>
    <xf numFmtId="49" fontId="5" fillId="0" borderId="6" xfId="0" applyNumberFormat="1" applyFont="1" applyFill="1" applyBorder="1" applyAlignment="1">
      <alignment horizontal="left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49" fontId="4" fillId="2" borderId="3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wrapText="1"/>
    </xf>
    <xf numFmtId="0" fontId="4" fillId="0" borderId="33" xfId="0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16" fillId="0" borderId="39" xfId="1" applyFont="1" applyBorder="1" applyAlignment="1">
      <alignment horizontal="center" vertical="top" wrapText="1"/>
    </xf>
    <xf numFmtId="0" fontId="16" fillId="0" borderId="41" xfId="1" applyFont="1" applyBorder="1" applyAlignment="1">
      <alignment horizontal="center" vertical="top" wrapText="1"/>
    </xf>
    <xf numFmtId="0" fontId="16" fillId="0" borderId="39" xfId="1" applyFont="1" applyBorder="1" applyAlignment="1">
      <alignment horizontal="justify" vertical="top" wrapText="1"/>
    </xf>
    <xf numFmtId="0" fontId="16" fillId="0" borderId="41" xfId="1" applyFont="1" applyBorder="1" applyAlignment="1">
      <alignment horizontal="justify" vertical="top" wrapText="1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29"/>
  <sheetViews>
    <sheetView view="pageBreakPreview" topLeftCell="A166" zoomScaleNormal="100" zoomScaleSheetLayoutView="100" workbookViewId="0">
      <selection activeCell="G72" sqref="G72"/>
    </sheetView>
  </sheetViews>
  <sheetFormatPr defaultRowHeight="15"/>
  <cols>
    <col min="1" max="1" width="4.140625" style="1" customWidth="1"/>
    <col min="2" max="2" width="6.140625" style="1" customWidth="1"/>
    <col min="3" max="3" width="10.140625" style="1" customWidth="1"/>
    <col min="4" max="4" width="7.7109375" style="1" customWidth="1"/>
    <col min="5" max="5" width="29.28515625" style="1" customWidth="1"/>
    <col min="6" max="6" width="9.7109375" style="2" customWidth="1"/>
    <col min="7" max="7" width="10.5703125" style="3" customWidth="1"/>
    <col min="8" max="8" width="11.85546875" style="1" customWidth="1"/>
    <col min="9" max="9" width="13.140625" style="1" customWidth="1"/>
    <col min="10" max="10" width="12.28515625" style="1" customWidth="1"/>
    <col min="11" max="11" width="11.42578125" style="1" customWidth="1"/>
    <col min="12" max="12" width="10.28515625" style="1" customWidth="1"/>
    <col min="13" max="13" width="13.140625" style="1" customWidth="1"/>
    <col min="14" max="14" width="12.5703125" style="1" customWidth="1"/>
    <col min="15" max="15" width="11.7109375" style="1" customWidth="1"/>
    <col min="16" max="17" width="9.85546875" style="1" customWidth="1"/>
    <col min="18" max="18" width="16" style="1" customWidth="1"/>
    <col min="19" max="19" width="14.28515625" style="1" customWidth="1"/>
    <col min="20" max="21" width="9.140625" style="1"/>
    <col min="22" max="22" width="11.140625" style="1" customWidth="1"/>
    <col min="23" max="16384" width="9.140625" style="1"/>
  </cols>
  <sheetData>
    <row r="1" spans="1:17" ht="15.75">
      <c r="A1" s="4"/>
      <c r="C1" s="5"/>
    </row>
    <row r="2" spans="1:17">
      <c r="A2" s="445"/>
      <c r="B2" s="445"/>
      <c r="C2" s="445"/>
      <c r="D2" s="445"/>
    </row>
    <row r="3" spans="1:17">
      <c r="A3" s="2"/>
    </row>
    <row r="4" spans="1:17">
      <c r="A4" s="446" t="s">
        <v>304</v>
      </c>
      <c r="B4" s="446"/>
      <c r="C4" s="446"/>
      <c r="D4" s="446"/>
      <c r="E4" s="446"/>
      <c r="F4" s="8"/>
      <c r="G4" s="9"/>
      <c r="H4" s="10"/>
      <c r="I4" s="10"/>
      <c r="J4" s="11"/>
      <c r="K4" s="12"/>
      <c r="L4" s="12"/>
      <c r="M4" s="12"/>
      <c r="N4" s="12"/>
      <c r="O4" s="12"/>
      <c r="P4" s="12"/>
    </row>
    <row r="5" spans="1:17">
      <c r="A5" s="13"/>
      <c r="B5" s="13"/>
      <c r="C5" s="13"/>
      <c r="D5" s="13"/>
      <c r="E5" s="13"/>
      <c r="F5" s="14"/>
      <c r="G5" s="15"/>
      <c r="H5" s="12"/>
      <c r="I5" s="12"/>
      <c r="J5" s="12"/>
      <c r="K5" s="12"/>
      <c r="L5" s="12"/>
      <c r="M5" s="12"/>
      <c r="N5" s="12"/>
      <c r="O5" s="12"/>
      <c r="P5" s="12"/>
    </row>
    <row r="6" spans="1:17">
      <c r="A6" s="13"/>
      <c r="B6" s="13"/>
      <c r="C6" s="13"/>
      <c r="D6" s="13"/>
      <c r="E6" s="13"/>
      <c r="F6" s="14"/>
      <c r="G6" s="15"/>
      <c r="H6" s="12"/>
      <c r="I6" s="12"/>
      <c r="J6" s="12"/>
      <c r="K6" s="12"/>
      <c r="L6" s="12"/>
      <c r="M6" s="12"/>
      <c r="N6" s="12"/>
      <c r="O6" s="12"/>
      <c r="P6" s="12"/>
    </row>
    <row r="7" spans="1:17" ht="32.25" customHeight="1">
      <c r="A7" s="447" t="s">
        <v>310</v>
      </c>
      <c r="B7" s="447"/>
      <c r="C7" s="447"/>
      <c r="D7" s="447"/>
      <c r="E7" s="447"/>
      <c r="F7" s="447"/>
      <c r="G7" s="447"/>
      <c r="H7" s="10"/>
      <c r="I7" s="9"/>
      <c r="J7" s="10"/>
      <c r="K7" s="10"/>
      <c r="L7" s="10"/>
      <c r="M7" s="10"/>
      <c r="N7" s="10"/>
      <c r="O7" s="10"/>
      <c r="P7" s="10"/>
    </row>
    <row r="8" spans="1:17" ht="24" customHeight="1" thickBot="1">
      <c r="A8" s="448" t="s">
        <v>573</v>
      </c>
      <c r="B8" s="448"/>
      <c r="C8" s="448"/>
      <c r="D8" s="448"/>
      <c r="E8" s="448"/>
      <c r="F8" s="448"/>
      <c r="G8" s="448"/>
      <c r="H8" s="16"/>
      <c r="I8" s="10"/>
      <c r="J8" s="10"/>
      <c r="K8" s="10"/>
      <c r="L8" s="10"/>
      <c r="M8" s="10"/>
      <c r="N8" s="10"/>
      <c r="O8" s="10"/>
      <c r="P8" s="10"/>
    </row>
    <row r="9" spans="1:17" ht="24" customHeight="1" thickBot="1">
      <c r="A9" s="17"/>
      <c r="B9" s="17"/>
      <c r="C9" s="17" t="s">
        <v>311</v>
      </c>
      <c r="D9" s="17"/>
      <c r="E9" s="17"/>
      <c r="F9" s="18"/>
      <c r="G9" s="18"/>
      <c r="H9" s="19"/>
      <c r="I9" s="19"/>
      <c r="J9" s="20"/>
      <c r="K9" s="20"/>
      <c r="L9" s="10"/>
      <c r="M9" s="10"/>
      <c r="N9" s="10"/>
      <c r="O9" s="10"/>
      <c r="P9" s="10"/>
    </row>
    <row r="10" spans="1:17" ht="25.5" customHeight="1" thickBot="1">
      <c r="A10" s="437" t="s">
        <v>564</v>
      </c>
      <c r="B10" s="437"/>
      <c r="C10" s="437"/>
      <c r="D10" s="437"/>
      <c r="E10" s="437"/>
      <c r="F10" s="438" t="s">
        <v>0</v>
      </c>
      <c r="G10" s="440" t="s">
        <v>1</v>
      </c>
      <c r="H10" s="441"/>
      <c r="I10" s="441"/>
      <c r="J10" s="442"/>
      <c r="K10" s="440" t="s">
        <v>2</v>
      </c>
      <c r="L10" s="443"/>
      <c r="M10" s="444"/>
      <c r="N10" s="431" t="s">
        <v>3</v>
      </c>
      <c r="O10" s="434" t="s">
        <v>567</v>
      </c>
      <c r="P10" s="10"/>
    </row>
    <row r="11" spans="1:17" ht="16.5" hidden="1" customHeight="1">
      <c r="A11" s="17"/>
      <c r="B11" s="17"/>
      <c r="C11" s="17"/>
      <c r="D11" s="17"/>
      <c r="E11" s="17"/>
      <c r="F11" s="439"/>
      <c r="G11" s="21"/>
      <c r="H11" s="22"/>
      <c r="I11" s="22"/>
      <c r="J11" s="23"/>
      <c r="K11" s="24"/>
      <c r="L11" s="22"/>
      <c r="M11" s="22"/>
      <c r="N11" s="432"/>
      <c r="O11" s="434"/>
      <c r="P11" s="10"/>
    </row>
    <row r="12" spans="1:17" ht="16.5" hidden="1" customHeight="1">
      <c r="A12" s="17"/>
      <c r="B12" s="10"/>
      <c r="C12" s="10"/>
      <c r="D12" s="10"/>
      <c r="E12" s="10"/>
      <c r="F12" s="439"/>
      <c r="G12" s="25"/>
      <c r="H12" s="22"/>
      <c r="I12" s="22"/>
      <c r="J12" s="23"/>
      <c r="K12" s="24"/>
      <c r="L12" s="22"/>
      <c r="M12" s="22"/>
      <c r="N12" s="432"/>
      <c r="O12" s="434"/>
      <c r="P12" s="10"/>
    </row>
    <row r="13" spans="1:17" s="6" customFormat="1" ht="93.75" customHeight="1" thickBot="1">
      <c r="A13" s="435" t="s">
        <v>4</v>
      </c>
      <c r="B13" s="435"/>
      <c r="C13" s="435"/>
      <c r="D13" s="435"/>
      <c r="E13" s="435"/>
      <c r="F13" s="439"/>
      <c r="G13" s="27" t="s">
        <v>5</v>
      </c>
      <c r="H13" s="28" t="s">
        <v>285</v>
      </c>
      <c r="I13" s="29" t="s">
        <v>305</v>
      </c>
      <c r="J13" s="30" t="s">
        <v>566</v>
      </c>
      <c r="K13" s="31" t="s">
        <v>565</v>
      </c>
      <c r="L13" s="29" t="s">
        <v>305</v>
      </c>
      <c r="M13" s="30" t="s">
        <v>566</v>
      </c>
      <c r="N13" s="433"/>
      <c r="O13" s="434"/>
      <c r="P13" s="32"/>
    </row>
    <row r="14" spans="1:17" ht="20.25" customHeight="1">
      <c r="A14" s="33" t="s">
        <v>6</v>
      </c>
      <c r="B14" s="33"/>
      <c r="C14" s="33"/>
      <c r="D14" s="33"/>
      <c r="E14" s="33">
        <v>1</v>
      </c>
      <c r="F14" s="34">
        <v>2</v>
      </c>
      <c r="G14" s="35">
        <v>3</v>
      </c>
      <c r="H14" s="36">
        <v>4</v>
      </c>
      <c r="I14" s="37">
        <v>5</v>
      </c>
      <c r="J14" s="38">
        <v>6</v>
      </c>
      <c r="K14" s="39">
        <v>7</v>
      </c>
      <c r="L14" s="40">
        <v>8</v>
      </c>
      <c r="M14" s="41">
        <v>9</v>
      </c>
      <c r="N14" s="38"/>
      <c r="O14" s="42">
        <v>10</v>
      </c>
      <c r="P14" s="10"/>
    </row>
    <row r="15" spans="1:17" ht="56.25" customHeight="1">
      <c r="A15" s="43">
        <v>1</v>
      </c>
      <c r="B15" s="436" t="s">
        <v>7</v>
      </c>
      <c r="C15" s="436"/>
      <c r="D15" s="436"/>
      <c r="E15" s="436"/>
      <c r="F15" s="44">
        <v>781000</v>
      </c>
      <c r="G15" s="45">
        <f>SUM(G16)</f>
        <v>0</v>
      </c>
      <c r="H15" s="46">
        <f>SUM(H16+H22+H23)</f>
        <v>90246000</v>
      </c>
      <c r="I15" s="47">
        <v>0</v>
      </c>
      <c r="J15" s="48">
        <f t="shared" ref="J15:J218" si="0">G15+H15+I15</f>
        <v>90246000</v>
      </c>
      <c r="K15" s="49">
        <f>SUM(K16+K22+K23)</f>
        <v>9671000</v>
      </c>
      <c r="L15" s="47">
        <v>0</v>
      </c>
      <c r="M15" s="48">
        <f t="shared" ref="M15:M218" si="1">SUM(K15+L15)</f>
        <v>9671000</v>
      </c>
      <c r="N15" s="48"/>
      <c r="O15" s="50">
        <f t="shared" ref="O15:O46" si="2">SUM(J15+M15+N15)</f>
        <v>99917000</v>
      </c>
      <c r="P15" s="51"/>
      <c r="Q15" s="3"/>
    </row>
    <row r="16" spans="1:17">
      <c r="A16" s="43"/>
      <c r="B16" s="52" t="s">
        <v>8</v>
      </c>
      <c r="C16" s="53" t="s">
        <v>9</v>
      </c>
      <c r="D16" s="54"/>
      <c r="E16" s="54"/>
      <c r="F16" s="55"/>
      <c r="G16" s="56">
        <f>SUM(G17:G18)</f>
        <v>0</v>
      </c>
      <c r="H16" s="57">
        <f>SUM(H17:H21)</f>
        <v>85716000</v>
      </c>
      <c r="I16" s="58">
        <v>0</v>
      </c>
      <c r="J16" s="48">
        <f t="shared" si="0"/>
        <v>85716000</v>
      </c>
      <c r="K16" s="59">
        <f>SUM(K17+K18+K20+K21)</f>
        <v>9481000</v>
      </c>
      <c r="L16" s="58">
        <f>SUM(L17:L22)</f>
        <v>0</v>
      </c>
      <c r="M16" s="48">
        <f t="shared" si="1"/>
        <v>9481000</v>
      </c>
      <c r="N16" s="60"/>
      <c r="O16" s="50">
        <f t="shared" si="2"/>
        <v>95197000</v>
      </c>
      <c r="P16" s="51"/>
      <c r="Q16" s="3"/>
    </row>
    <row r="17" spans="1:17">
      <c r="A17" s="43"/>
      <c r="B17" s="52"/>
      <c r="C17" s="61" t="s">
        <v>10</v>
      </c>
      <c r="D17" s="54" t="s">
        <v>11</v>
      </c>
      <c r="E17" s="54"/>
      <c r="F17" s="55"/>
      <c r="G17" s="62"/>
      <c r="H17" s="63">
        <v>85311000</v>
      </c>
      <c r="I17" s="64"/>
      <c r="J17" s="48">
        <f t="shared" si="0"/>
        <v>85311000</v>
      </c>
      <c r="K17" s="65">
        <v>9481000</v>
      </c>
      <c r="L17" s="66"/>
      <c r="M17" s="48">
        <f t="shared" si="1"/>
        <v>9481000</v>
      </c>
      <c r="N17" s="60"/>
      <c r="O17" s="50">
        <f t="shared" si="2"/>
        <v>94792000</v>
      </c>
      <c r="P17" s="51"/>
      <c r="Q17" s="3"/>
    </row>
    <row r="18" spans="1:17">
      <c r="A18" s="43"/>
      <c r="B18" s="52"/>
      <c r="C18" s="61" t="s">
        <v>12</v>
      </c>
      <c r="D18" s="53" t="s">
        <v>13</v>
      </c>
      <c r="E18" s="54"/>
      <c r="F18" s="55"/>
      <c r="G18" s="62"/>
      <c r="H18" s="67">
        <v>405000</v>
      </c>
      <c r="I18" s="64"/>
      <c r="J18" s="48">
        <f t="shared" si="0"/>
        <v>405000</v>
      </c>
      <c r="K18" s="65">
        <v>0</v>
      </c>
      <c r="L18" s="66"/>
      <c r="M18" s="48">
        <f t="shared" si="1"/>
        <v>0</v>
      </c>
      <c r="N18" s="60"/>
      <c r="O18" s="50">
        <f t="shared" si="2"/>
        <v>405000</v>
      </c>
      <c r="P18" s="51"/>
      <c r="Q18" s="3"/>
    </row>
    <row r="19" spans="1:17">
      <c r="A19" s="43"/>
      <c r="B19" s="55"/>
      <c r="C19" s="61" t="s">
        <v>14</v>
      </c>
      <c r="D19" s="394" t="s">
        <v>15</v>
      </c>
      <c r="E19" s="394"/>
      <c r="F19" s="55"/>
      <c r="G19" s="62"/>
      <c r="H19" s="67">
        <v>0</v>
      </c>
      <c r="I19" s="64"/>
      <c r="J19" s="48">
        <f t="shared" si="0"/>
        <v>0</v>
      </c>
      <c r="K19" s="65"/>
      <c r="L19" s="66"/>
      <c r="M19" s="48">
        <f t="shared" si="1"/>
        <v>0</v>
      </c>
      <c r="N19" s="60"/>
      <c r="O19" s="50">
        <f t="shared" si="2"/>
        <v>0</v>
      </c>
      <c r="P19" s="51"/>
      <c r="Q19" s="3"/>
    </row>
    <row r="20" spans="1:17">
      <c r="A20" s="43"/>
      <c r="B20" s="55"/>
      <c r="C20" s="61" t="s">
        <v>16</v>
      </c>
      <c r="D20" s="394" t="s">
        <v>17</v>
      </c>
      <c r="E20" s="394"/>
      <c r="F20" s="55"/>
      <c r="G20" s="62"/>
      <c r="H20" s="68">
        <v>0</v>
      </c>
      <c r="I20" s="69"/>
      <c r="J20" s="48">
        <f t="shared" si="0"/>
        <v>0</v>
      </c>
      <c r="K20" s="59">
        <v>0</v>
      </c>
      <c r="L20" s="58"/>
      <c r="M20" s="48">
        <f t="shared" si="1"/>
        <v>0</v>
      </c>
      <c r="N20" s="60"/>
      <c r="O20" s="50">
        <f t="shared" si="2"/>
        <v>0</v>
      </c>
      <c r="P20" s="51"/>
      <c r="Q20" s="3"/>
    </row>
    <row r="21" spans="1:17">
      <c r="A21" s="43"/>
      <c r="B21" s="55"/>
      <c r="C21" s="61" t="s">
        <v>18</v>
      </c>
      <c r="D21" s="394" t="s">
        <v>19</v>
      </c>
      <c r="E21" s="394"/>
      <c r="F21" s="55"/>
      <c r="G21" s="62"/>
      <c r="H21" s="68">
        <v>0</v>
      </c>
      <c r="I21" s="69">
        <v>0</v>
      </c>
      <c r="J21" s="48">
        <f>H21+I21</f>
        <v>0</v>
      </c>
      <c r="K21" s="59">
        <v>0</v>
      </c>
      <c r="L21" s="58"/>
      <c r="M21" s="48">
        <f t="shared" si="1"/>
        <v>0</v>
      </c>
      <c r="N21" s="60"/>
      <c r="O21" s="50">
        <f t="shared" si="2"/>
        <v>0</v>
      </c>
      <c r="P21" s="51"/>
      <c r="Q21" s="3"/>
    </row>
    <row r="22" spans="1:17">
      <c r="A22" s="43"/>
      <c r="B22" s="55" t="s">
        <v>20</v>
      </c>
      <c r="C22" s="417" t="s">
        <v>287</v>
      </c>
      <c r="D22" s="417"/>
      <c r="E22" s="417"/>
      <c r="F22" s="55"/>
      <c r="G22" s="62"/>
      <c r="H22" s="71">
        <v>3630000</v>
      </c>
      <c r="I22" s="72"/>
      <c r="J22" s="48">
        <f t="shared" si="0"/>
        <v>3630000</v>
      </c>
      <c r="K22" s="73">
        <v>190000</v>
      </c>
      <c r="L22" s="74"/>
      <c r="M22" s="48">
        <v>190000</v>
      </c>
      <c r="N22" s="60"/>
      <c r="O22" s="50">
        <f t="shared" si="2"/>
        <v>3820000</v>
      </c>
      <c r="P22" s="51"/>
      <c r="Q22" s="3"/>
    </row>
    <row r="23" spans="1:17">
      <c r="A23" s="43"/>
      <c r="B23" s="55">
        <v>1.3</v>
      </c>
      <c r="C23" s="428" t="s">
        <v>21</v>
      </c>
      <c r="D23" s="428"/>
      <c r="E23" s="428"/>
      <c r="F23" s="55"/>
      <c r="G23" s="62"/>
      <c r="H23" s="71">
        <v>900000</v>
      </c>
      <c r="I23" s="72"/>
      <c r="J23" s="48">
        <f t="shared" si="0"/>
        <v>900000</v>
      </c>
      <c r="K23" s="76">
        <v>0</v>
      </c>
      <c r="L23" s="47"/>
      <c r="M23" s="48">
        <f t="shared" si="1"/>
        <v>0</v>
      </c>
      <c r="N23" s="48"/>
      <c r="O23" s="50">
        <f t="shared" si="2"/>
        <v>900000</v>
      </c>
      <c r="P23" s="51"/>
      <c r="Q23" s="3"/>
    </row>
    <row r="24" spans="1:17">
      <c r="A24" s="43">
        <v>2</v>
      </c>
      <c r="B24" s="393" t="s">
        <v>22</v>
      </c>
      <c r="C24" s="393"/>
      <c r="D24" s="393"/>
      <c r="E24" s="393"/>
      <c r="F24" s="44">
        <v>741000</v>
      </c>
      <c r="G24" s="62"/>
      <c r="H24" s="71">
        <v>0</v>
      </c>
      <c r="I24" s="78"/>
      <c r="J24" s="48">
        <f t="shared" si="0"/>
        <v>0</v>
      </c>
      <c r="K24" s="79"/>
      <c r="L24" s="47"/>
      <c r="M24" s="48">
        <f t="shared" si="1"/>
        <v>0</v>
      </c>
      <c r="N24" s="48"/>
      <c r="O24" s="50">
        <f t="shared" si="2"/>
        <v>0</v>
      </c>
      <c r="P24" s="51"/>
      <c r="Q24" s="3"/>
    </row>
    <row r="25" spans="1:17" ht="18.75" customHeight="1">
      <c r="A25" s="43">
        <v>3</v>
      </c>
      <c r="B25" s="77" t="s">
        <v>23</v>
      </c>
      <c r="C25" s="80"/>
      <c r="D25" s="80"/>
      <c r="E25" s="80"/>
      <c r="F25" s="81">
        <v>742000</v>
      </c>
      <c r="G25" s="45">
        <v>0</v>
      </c>
      <c r="H25" s="46">
        <f>SUM(H26:H36)</f>
        <v>0</v>
      </c>
      <c r="I25" s="47">
        <f>SUM(I26:I36)</f>
        <v>490000</v>
      </c>
      <c r="J25" s="48">
        <f t="shared" si="0"/>
        <v>490000</v>
      </c>
      <c r="K25" s="49"/>
      <c r="L25" s="47">
        <f>SUM(L26:L36)</f>
        <v>40000</v>
      </c>
      <c r="M25" s="48">
        <f t="shared" si="1"/>
        <v>40000</v>
      </c>
      <c r="N25" s="48"/>
      <c r="O25" s="50">
        <f t="shared" si="2"/>
        <v>530000</v>
      </c>
      <c r="P25" s="51"/>
      <c r="Q25" s="3"/>
    </row>
    <row r="26" spans="1:17" ht="30.75" customHeight="1">
      <c r="A26" s="43"/>
      <c r="B26" s="167" t="s">
        <v>134</v>
      </c>
      <c r="C26" s="429" t="s">
        <v>25</v>
      </c>
      <c r="D26" s="429"/>
      <c r="E26" s="429"/>
      <c r="F26" s="55"/>
      <c r="G26" s="62"/>
      <c r="H26" s="71"/>
      <c r="I26" s="72">
        <v>0</v>
      </c>
      <c r="J26" s="48">
        <f t="shared" si="0"/>
        <v>0</v>
      </c>
      <c r="K26" s="49"/>
      <c r="L26" s="74"/>
      <c r="M26" s="48">
        <f t="shared" si="1"/>
        <v>0</v>
      </c>
      <c r="N26" s="60"/>
      <c r="O26" s="50">
        <f t="shared" si="2"/>
        <v>0</v>
      </c>
      <c r="P26" s="51"/>
      <c r="Q26" s="3"/>
    </row>
    <row r="27" spans="1:17" ht="21.75" customHeight="1">
      <c r="A27" s="43"/>
      <c r="B27" s="167" t="s">
        <v>139</v>
      </c>
      <c r="C27" s="429" t="s">
        <v>27</v>
      </c>
      <c r="D27" s="429"/>
      <c r="E27" s="429"/>
      <c r="F27" s="55"/>
      <c r="G27" s="62"/>
      <c r="H27" s="71"/>
      <c r="I27" s="72">
        <v>20000</v>
      </c>
      <c r="J27" s="48">
        <f t="shared" si="0"/>
        <v>20000</v>
      </c>
      <c r="K27" s="49"/>
      <c r="L27" s="74"/>
      <c r="M27" s="48">
        <f t="shared" si="1"/>
        <v>0</v>
      </c>
      <c r="N27" s="60"/>
      <c r="O27" s="50">
        <f t="shared" si="2"/>
        <v>20000</v>
      </c>
      <c r="P27" s="51"/>
      <c r="Q27" s="3"/>
    </row>
    <row r="28" spans="1:17" ht="23.25" customHeight="1">
      <c r="A28" s="43"/>
      <c r="B28" s="168" t="s">
        <v>143</v>
      </c>
      <c r="C28" s="394" t="s">
        <v>29</v>
      </c>
      <c r="D28" s="394"/>
      <c r="E28" s="394"/>
      <c r="F28" s="55"/>
      <c r="G28" s="62"/>
      <c r="H28" s="71"/>
      <c r="I28" s="72"/>
      <c r="J28" s="48">
        <f t="shared" si="0"/>
        <v>0</v>
      </c>
      <c r="K28" s="49"/>
      <c r="L28" s="74">
        <v>40000</v>
      </c>
      <c r="M28" s="48">
        <f t="shared" si="1"/>
        <v>40000</v>
      </c>
      <c r="N28" s="60"/>
      <c r="O28" s="50">
        <f t="shared" si="2"/>
        <v>40000</v>
      </c>
      <c r="P28" s="51"/>
      <c r="Q28" s="3"/>
    </row>
    <row r="29" spans="1:17" ht="23.25" customHeight="1">
      <c r="A29" s="43"/>
      <c r="B29" s="168" t="s">
        <v>147</v>
      </c>
      <c r="C29" s="398" t="s">
        <v>31</v>
      </c>
      <c r="D29" s="398"/>
      <c r="E29" s="398"/>
      <c r="F29" s="55"/>
      <c r="G29" s="62"/>
      <c r="H29" s="71"/>
      <c r="I29" s="72">
        <v>470000</v>
      </c>
      <c r="J29" s="48">
        <f t="shared" si="0"/>
        <v>470000</v>
      </c>
      <c r="K29" s="49"/>
      <c r="L29" s="74"/>
      <c r="M29" s="48">
        <f t="shared" si="1"/>
        <v>0</v>
      </c>
      <c r="N29" s="60"/>
      <c r="O29" s="50">
        <f t="shared" si="2"/>
        <v>470000</v>
      </c>
      <c r="P29" s="51"/>
      <c r="Q29" s="3"/>
    </row>
    <row r="30" spans="1:17" ht="24.75" customHeight="1">
      <c r="A30" s="43"/>
      <c r="B30" s="169" t="s">
        <v>148</v>
      </c>
      <c r="C30" s="398" t="s">
        <v>32</v>
      </c>
      <c r="D30" s="398"/>
      <c r="E30" s="398"/>
      <c r="F30" s="55"/>
      <c r="G30" s="62">
        <v>0</v>
      </c>
      <c r="H30" s="71"/>
      <c r="I30" s="84"/>
      <c r="J30" s="48">
        <v>0</v>
      </c>
      <c r="K30" s="73"/>
      <c r="L30" s="74"/>
      <c r="M30" s="48">
        <f t="shared" si="1"/>
        <v>0</v>
      </c>
      <c r="N30" s="60"/>
      <c r="O30" s="50">
        <f t="shared" si="2"/>
        <v>0</v>
      </c>
      <c r="P30" s="51"/>
      <c r="Q30" s="3"/>
    </row>
    <row r="31" spans="1:17" ht="22.5" customHeight="1">
      <c r="A31" s="43"/>
      <c r="B31" s="169" t="s">
        <v>152</v>
      </c>
      <c r="C31" s="430" t="s">
        <v>33</v>
      </c>
      <c r="D31" s="430"/>
      <c r="E31" s="430"/>
      <c r="F31" s="55"/>
      <c r="G31" s="62"/>
      <c r="H31" s="71"/>
      <c r="I31" s="72">
        <v>0</v>
      </c>
      <c r="J31" s="48">
        <v>0</v>
      </c>
      <c r="K31" s="73"/>
      <c r="L31" s="74"/>
      <c r="M31" s="48">
        <f t="shared" si="1"/>
        <v>0</v>
      </c>
      <c r="N31" s="60"/>
      <c r="O31" s="50">
        <f t="shared" si="2"/>
        <v>0</v>
      </c>
      <c r="P31" s="51"/>
      <c r="Q31" s="3"/>
    </row>
    <row r="32" spans="1:17" ht="22.5" customHeight="1">
      <c r="A32" s="43"/>
      <c r="B32" s="168" t="s">
        <v>154</v>
      </c>
      <c r="C32" s="394" t="s">
        <v>34</v>
      </c>
      <c r="D32" s="394"/>
      <c r="E32" s="394"/>
      <c r="F32" s="55"/>
      <c r="G32" s="62"/>
      <c r="H32" s="71"/>
      <c r="I32" s="72"/>
      <c r="J32" s="48">
        <f t="shared" si="0"/>
        <v>0</v>
      </c>
      <c r="K32" s="73"/>
      <c r="L32" s="74"/>
      <c r="M32" s="48">
        <f t="shared" si="1"/>
        <v>0</v>
      </c>
      <c r="N32" s="60"/>
      <c r="O32" s="50">
        <f t="shared" si="2"/>
        <v>0</v>
      </c>
      <c r="P32" s="51"/>
      <c r="Q32" s="3"/>
    </row>
    <row r="33" spans="1:17" ht="22.5" customHeight="1">
      <c r="A33" s="43"/>
      <c r="B33" s="168" t="s">
        <v>156</v>
      </c>
      <c r="C33" s="394" t="s">
        <v>35</v>
      </c>
      <c r="D33" s="394"/>
      <c r="E33" s="394"/>
      <c r="F33" s="55"/>
      <c r="G33" s="62"/>
      <c r="H33" s="71"/>
      <c r="I33" s="72"/>
      <c r="J33" s="48">
        <f t="shared" si="0"/>
        <v>0</v>
      </c>
      <c r="K33" s="73"/>
      <c r="L33" s="74"/>
      <c r="M33" s="48">
        <f t="shared" si="1"/>
        <v>0</v>
      </c>
      <c r="N33" s="60"/>
      <c r="O33" s="50">
        <f t="shared" si="2"/>
        <v>0</v>
      </c>
      <c r="P33" s="51"/>
      <c r="Q33" s="3"/>
    </row>
    <row r="34" spans="1:17" ht="19.5" customHeight="1">
      <c r="A34" s="43"/>
      <c r="B34" s="168" t="s">
        <v>298</v>
      </c>
      <c r="C34" s="85" t="s">
        <v>36</v>
      </c>
      <c r="D34" s="86"/>
      <c r="E34" s="87"/>
      <c r="F34" s="55"/>
      <c r="G34" s="62"/>
      <c r="H34" s="71"/>
      <c r="I34" s="72">
        <v>0</v>
      </c>
      <c r="J34" s="48">
        <f t="shared" si="0"/>
        <v>0</v>
      </c>
      <c r="K34" s="73"/>
      <c r="L34" s="74"/>
      <c r="M34" s="48">
        <f t="shared" si="1"/>
        <v>0</v>
      </c>
      <c r="N34" s="60"/>
      <c r="O34" s="50">
        <f t="shared" si="2"/>
        <v>0</v>
      </c>
      <c r="P34" s="51"/>
      <c r="Q34" s="3"/>
    </row>
    <row r="35" spans="1:17" ht="19.5" customHeight="1">
      <c r="A35" s="43"/>
      <c r="B35" s="168" t="s">
        <v>299</v>
      </c>
      <c r="C35" s="85" t="s">
        <v>37</v>
      </c>
      <c r="D35" s="86"/>
      <c r="E35" s="87"/>
      <c r="F35" s="55"/>
      <c r="G35" s="62"/>
      <c r="H35" s="71"/>
      <c r="I35" s="72">
        <v>0</v>
      </c>
      <c r="J35" s="48">
        <f t="shared" si="0"/>
        <v>0</v>
      </c>
      <c r="K35" s="73"/>
      <c r="L35" s="74"/>
      <c r="M35" s="48">
        <f t="shared" si="1"/>
        <v>0</v>
      </c>
      <c r="N35" s="60"/>
      <c r="O35" s="50">
        <f t="shared" si="2"/>
        <v>0</v>
      </c>
      <c r="P35" s="51"/>
      <c r="Q35" s="3"/>
    </row>
    <row r="36" spans="1:17" ht="19.5" customHeight="1">
      <c r="A36" s="43"/>
      <c r="B36" s="168" t="s">
        <v>300</v>
      </c>
      <c r="C36" s="85" t="s">
        <v>38</v>
      </c>
      <c r="D36" s="86"/>
      <c r="E36" s="87"/>
      <c r="F36" s="55"/>
      <c r="G36" s="62"/>
      <c r="H36" s="71"/>
      <c r="I36" s="72">
        <v>0</v>
      </c>
      <c r="J36" s="48">
        <f t="shared" si="0"/>
        <v>0</v>
      </c>
      <c r="K36" s="73"/>
      <c r="L36" s="74"/>
      <c r="M36" s="48">
        <f t="shared" si="1"/>
        <v>0</v>
      </c>
      <c r="N36" s="60"/>
      <c r="O36" s="50">
        <f t="shared" si="2"/>
        <v>0</v>
      </c>
      <c r="P36" s="51"/>
      <c r="Q36" s="3"/>
    </row>
    <row r="37" spans="1:17">
      <c r="A37" s="26">
        <v>4</v>
      </c>
      <c r="B37" s="88" t="s">
        <v>39</v>
      </c>
      <c r="C37" s="80"/>
      <c r="D37" s="89"/>
      <c r="E37" s="89"/>
      <c r="F37" s="90">
        <v>733000</v>
      </c>
      <c r="G37" s="45">
        <f>SUM(G38)</f>
        <v>14000000</v>
      </c>
      <c r="H37" s="46">
        <f>SUM(H38:H39)</f>
        <v>0</v>
      </c>
      <c r="I37" s="47">
        <f>SUM(I38:I39)</f>
        <v>0</v>
      </c>
      <c r="J37" s="48">
        <f t="shared" si="0"/>
        <v>14000000</v>
      </c>
      <c r="K37" s="49"/>
      <c r="L37" s="47"/>
      <c r="M37" s="48">
        <f t="shared" si="1"/>
        <v>0</v>
      </c>
      <c r="N37" s="48"/>
      <c r="O37" s="50">
        <f t="shared" si="2"/>
        <v>14000000</v>
      </c>
      <c r="P37" s="51"/>
      <c r="Q37" s="3"/>
    </row>
    <row r="38" spans="1:17">
      <c r="A38" s="26"/>
      <c r="B38" s="91" t="s">
        <v>40</v>
      </c>
      <c r="C38" s="394" t="s">
        <v>41</v>
      </c>
      <c r="D38" s="394"/>
      <c r="E38" s="394"/>
      <c r="F38" s="90">
        <v>733100</v>
      </c>
      <c r="G38" s="62">
        <v>14000000</v>
      </c>
      <c r="H38" s="71"/>
      <c r="I38" s="72"/>
      <c r="J38" s="48">
        <f>G38</f>
        <v>14000000</v>
      </c>
      <c r="K38" s="73"/>
      <c r="L38" s="74"/>
      <c r="M38" s="48">
        <f t="shared" si="1"/>
        <v>0</v>
      </c>
      <c r="N38" s="60"/>
      <c r="O38" s="50">
        <f t="shared" si="2"/>
        <v>14000000</v>
      </c>
      <c r="P38" s="51"/>
      <c r="Q38" s="3"/>
    </row>
    <row r="39" spans="1:17">
      <c r="A39" s="26">
        <v>5</v>
      </c>
      <c r="B39" s="427" t="s">
        <v>42</v>
      </c>
      <c r="C39" s="427"/>
      <c r="D39" s="427"/>
      <c r="E39" s="427"/>
      <c r="F39" s="92">
        <v>744000</v>
      </c>
      <c r="G39" s="93">
        <f>SUM(G40:G41)</f>
        <v>0</v>
      </c>
      <c r="H39" s="94">
        <f>SUM(H40:H41)</f>
        <v>0</v>
      </c>
      <c r="I39" s="69">
        <f>SUM(I40:I41)</f>
        <v>0</v>
      </c>
      <c r="J39" s="48">
        <f t="shared" si="0"/>
        <v>0</v>
      </c>
      <c r="K39" s="73"/>
      <c r="L39" s="74"/>
      <c r="M39" s="48">
        <f t="shared" si="1"/>
        <v>0</v>
      </c>
      <c r="N39" s="48">
        <f>SUM(N40)</f>
        <v>36000000</v>
      </c>
      <c r="O39" s="50">
        <f t="shared" si="2"/>
        <v>36000000</v>
      </c>
      <c r="P39" s="51"/>
      <c r="Q39" s="3"/>
    </row>
    <row r="40" spans="1:17">
      <c r="A40" s="26"/>
      <c r="B40" s="91" t="s">
        <v>43</v>
      </c>
      <c r="C40" s="394" t="s">
        <v>44</v>
      </c>
      <c r="D40" s="394"/>
      <c r="E40" s="394"/>
      <c r="F40" s="95">
        <v>744100</v>
      </c>
      <c r="G40" s="62"/>
      <c r="H40" s="71"/>
      <c r="I40" s="72"/>
      <c r="J40" s="48">
        <f t="shared" si="0"/>
        <v>0</v>
      </c>
      <c r="K40" s="73"/>
      <c r="L40" s="74"/>
      <c r="M40" s="48">
        <f t="shared" si="1"/>
        <v>0</v>
      </c>
      <c r="N40" s="60">
        <v>36000000</v>
      </c>
      <c r="O40" s="50">
        <f t="shared" si="2"/>
        <v>36000000</v>
      </c>
      <c r="P40" s="51"/>
      <c r="Q40" s="3"/>
    </row>
    <row r="41" spans="1:17">
      <c r="A41" s="26"/>
      <c r="B41" s="91"/>
      <c r="C41" s="423"/>
      <c r="D41" s="423"/>
      <c r="E41" s="423"/>
      <c r="F41" s="90"/>
      <c r="G41" s="62"/>
      <c r="H41" s="71"/>
      <c r="I41" s="72"/>
      <c r="J41" s="48">
        <f t="shared" si="0"/>
        <v>0</v>
      </c>
      <c r="K41" s="73"/>
      <c r="L41" s="74"/>
      <c r="M41" s="48">
        <f t="shared" si="1"/>
        <v>0</v>
      </c>
      <c r="N41" s="60"/>
      <c r="O41" s="50">
        <f t="shared" si="2"/>
        <v>0</v>
      </c>
      <c r="P41" s="51"/>
      <c r="Q41" s="3"/>
    </row>
    <row r="42" spans="1:17">
      <c r="A42" s="43">
        <v>6</v>
      </c>
      <c r="B42" s="393" t="s">
        <v>45</v>
      </c>
      <c r="C42" s="393"/>
      <c r="D42" s="393"/>
      <c r="E42" s="393"/>
      <c r="F42" s="44">
        <v>791000</v>
      </c>
      <c r="G42" s="45">
        <f>SUM(G43)</f>
        <v>0</v>
      </c>
      <c r="H42" s="46">
        <f>SUM(H43:H43)</f>
        <v>0</v>
      </c>
      <c r="I42" s="47">
        <f>SUM(I43:I43)</f>
        <v>0</v>
      </c>
      <c r="J42" s="48">
        <f t="shared" si="0"/>
        <v>0</v>
      </c>
      <c r="K42" s="49"/>
      <c r="L42" s="47"/>
      <c r="M42" s="48">
        <f t="shared" si="1"/>
        <v>0</v>
      </c>
      <c r="N42" s="48"/>
      <c r="O42" s="50">
        <f t="shared" si="2"/>
        <v>0</v>
      </c>
      <c r="P42" s="51"/>
      <c r="Q42" s="3"/>
    </row>
    <row r="43" spans="1:17" ht="18" customHeight="1">
      <c r="A43" s="43"/>
      <c r="B43" s="52">
        <v>6.1</v>
      </c>
      <c r="C43" s="394" t="s">
        <v>46</v>
      </c>
      <c r="D43" s="394"/>
      <c r="E43" s="394"/>
      <c r="F43" s="55">
        <v>791100</v>
      </c>
      <c r="G43" s="62">
        <v>0</v>
      </c>
      <c r="H43" s="71"/>
      <c r="I43" s="72"/>
      <c r="J43" s="48">
        <f t="shared" si="0"/>
        <v>0</v>
      </c>
      <c r="K43" s="73"/>
      <c r="L43" s="74"/>
      <c r="M43" s="48">
        <f t="shared" si="1"/>
        <v>0</v>
      </c>
      <c r="N43" s="60"/>
      <c r="O43" s="50">
        <f t="shared" si="2"/>
        <v>0</v>
      </c>
      <c r="P43" s="51"/>
      <c r="Q43" s="3"/>
    </row>
    <row r="44" spans="1:17" ht="34.5" customHeight="1">
      <c r="A44" s="43">
        <v>7</v>
      </c>
      <c r="B44" s="426" t="s">
        <v>47</v>
      </c>
      <c r="C44" s="426"/>
      <c r="D44" s="426"/>
      <c r="E44" s="426"/>
      <c r="F44" s="90">
        <v>771000</v>
      </c>
      <c r="G44" s="93"/>
      <c r="H44" s="96">
        <v>0</v>
      </c>
      <c r="I44" s="97"/>
      <c r="J44" s="48">
        <f t="shared" si="0"/>
        <v>0</v>
      </c>
      <c r="K44" s="49"/>
      <c r="L44" s="47"/>
      <c r="M44" s="48">
        <f t="shared" si="1"/>
        <v>0</v>
      </c>
      <c r="N44" s="48"/>
      <c r="O44" s="50">
        <f t="shared" si="2"/>
        <v>0</v>
      </c>
      <c r="P44" s="51"/>
      <c r="Q44" s="3"/>
    </row>
    <row r="45" spans="1:17">
      <c r="A45" s="98">
        <v>8</v>
      </c>
      <c r="B45" s="99" t="s">
        <v>48</v>
      </c>
      <c r="C45" s="100"/>
      <c r="D45" s="100"/>
      <c r="E45" s="101"/>
      <c r="F45" s="44"/>
      <c r="G45" s="45">
        <f>SUM(G46:G48)</f>
        <v>0</v>
      </c>
      <c r="H45" s="46"/>
      <c r="I45" s="47">
        <f>SUM(I46:I48)</f>
        <v>0</v>
      </c>
      <c r="J45" s="48">
        <f t="shared" si="0"/>
        <v>0</v>
      </c>
      <c r="K45" s="49">
        <v>0</v>
      </c>
      <c r="L45" s="47">
        <f>L48</f>
        <v>0</v>
      </c>
      <c r="M45" s="48">
        <f t="shared" si="1"/>
        <v>0</v>
      </c>
      <c r="N45" s="48"/>
      <c r="O45" s="50">
        <f t="shared" si="2"/>
        <v>0</v>
      </c>
      <c r="P45" s="51"/>
      <c r="Q45" s="3"/>
    </row>
    <row r="46" spans="1:17">
      <c r="A46" s="98"/>
      <c r="B46" s="99" t="s">
        <v>49</v>
      </c>
      <c r="C46" s="100"/>
      <c r="D46" s="100"/>
      <c r="E46" s="101"/>
      <c r="F46" s="44"/>
      <c r="G46" s="62"/>
      <c r="H46" s="71"/>
      <c r="I46" s="72"/>
      <c r="J46" s="48">
        <f t="shared" si="0"/>
        <v>0</v>
      </c>
      <c r="K46" s="49">
        <v>0</v>
      </c>
      <c r="L46" s="47"/>
      <c r="M46" s="48">
        <f t="shared" si="1"/>
        <v>0</v>
      </c>
      <c r="N46" s="48"/>
      <c r="O46" s="50">
        <f t="shared" si="2"/>
        <v>0</v>
      </c>
      <c r="P46" s="51"/>
      <c r="Q46" s="3"/>
    </row>
    <row r="47" spans="1:17">
      <c r="A47" s="98"/>
      <c r="B47" s="99" t="s">
        <v>13</v>
      </c>
      <c r="C47" s="100"/>
      <c r="D47" s="100"/>
      <c r="E47" s="101"/>
      <c r="F47" s="44"/>
      <c r="G47" s="62"/>
      <c r="H47" s="71"/>
      <c r="I47" s="72"/>
      <c r="J47" s="48">
        <f t="shared" si="0"/>
        <v>0</v>
      </c>
      <c r="K47" s="49"/>
      <c r="L47" s="47">
        <v>0</v>
      </c>
      <c r="M47" s="48">
        <f t="shared" si="1"/>
        <v>0</v>
      </c>
      <c r="N47" s="48"/>
      <c r="O47" s="50">
        <f t="shared" ref="O47:O66" si="3">SUM(J47+M47+N47)</f>
        <v>0</v>
      </c>
      <c r="P47" s="51"/>
      <c r="Q47" s="3"/>
    </row>
    <row r="48" spans="1:17">
      <c r="A48" s="98"/>
      <c r="B48" s="99" t="s">
        <v>50</v>
      </c>
      <c r="C48" s="100"/>
      <c r="D48" s="100"/>
      <c r="E48" s="101"/>
      <c r="F48" s="44"/>
      <c r="G48" s="62"/>
      <c r="H48" s="71"/>
      <c r="I48" s="72"/>
      <c r="J48" s="48">
        <f t="shared" si="0"/>
        <v>0</v>
      </c>
      <c r="K48" s="49"/>
      <c r="L48" s="47">
        <v>0</v>
      </c>
      <c r="M48" s="48">
        <f t="shared" si="1"/>
        <v>0</v>
      </c>
      <c r="N48" s="48"/>
      <c r="O48" s="50">
        <f t="shared" si="3"/>
        <v>0</v>
      </c>
      <c r="P48" s="51"/>
      <c r="Q48" s="3"/>
    </row>
    <row r="49" spans="1:22" ht="46.5" customHeight="1">
      <c r="A49" s="98"/>
      <c r="B49" s="80"/>
      <c r="C49" s="80"/>
      <c r="D49" s="80"/>
      <c r="E49" s="98" t="s">
        <v>51</v>
      </c>
      <c r="F49" s="44"/>
      <c r="G49" s="45">
        <f>SUM(G15+G25+G37+G39+G42+G44+G45)</f>
        <v>14000000</v>
      </c>
      <c r="H49" s="45">
        <f>SUM(H15+H24+H25+H37+H39+H42+H44+H45)</f>
        <v>90246000</v>
      </c>
      <c r="I49" s="45">
        <f>SUM(I15+I24+I25+I37+I39+I42+I44+I45)</f>
        <v>490000</v>
      </c>
      <c r="J49" s="48">
        <f t="shared" si="0"/>
        <v>104736000</v>
      </c>
      <c r="K49" s="49">
        <f>SUM(K15+K24+K25+K37+K39+K42+K44+K45)</f>
        <v>9671000</v>
      </c>
      <c r="L49" s="49">
        <f>L25</f>
        <v>40000</v>
      </c>
      <c r="M49" s="48">
        <f t="shared" si="1"/>
        <v>9711000</v>
      </c>
      <c r="N49" s="102">
        <f>SUM(N39)</f>
        <v>36000000</v>
      </c>
      <c r="O49" s="50">
        <f t="shared" si="3"/>
        <v>150447000</v>
      </c>
      <c r="P49" s="51"/>
      <c r="Q49" s="3"/>
    </row>
    <row r="50" spans="1:22" ht="29.25" customHeight="1">
      <c r="A50" s="33" t="s">
        <v>52</v>
      </c>
      <c r="B50" s="54"/>
      <c r="C50" s="54"/>
      <c r="D50" s="54"/>
      <c r="E50" s="54"/>
      <c r="F50" s="55"/>
      <c r="G50" s="62"/>
      <c r="H50" s="71"/>
      <c r="I50" s="72"/>
      <c r="J50" s="48">
        <f t="shared" si="0"/>
        <v>0</v>
      </c>
      <c r="K50" s="49"/>
      <c r="L50" s="47"/>
      <c r="M50" s="48">
        <f t="shared" si="1"/>
        <v>0</v>
      </c>
      <c r="N50" s="48"/>
      <c r="O50" s="50">
        <f t="shared" si="3"/>
        <v>0</v>
      </c>
      <c r="P50" s="51"/>
      <c r="Q50" s="3"/>
    </row>
    <row r="51" spans="1:22">
      <c r="A51" s="77" t="s">
        <v>53</v>
      </c>
      <c r="B51" s="54"/>
      <c r="C51" s="54"/>
      <c r="D51" s="54"/>
      <c r="E51" s="54"/>
      <c r="F51" s="44">
        <v>410000</v>
      </c>
      <c r="G51" s="45">
        <f>SUM(G52+G57+G61+G62+G63+G68)</f>
        <v>8000000</v>
      </c>
      <c r="H51" s="46">
        <f>SUM(H52+H62+H63+H68+H57)</f>
        <v>78967000</v>
      </c>
      <c r="I51" s="46">
        <f>SUM(I52+I62+I63+I68+I57)</f>
        <v>13000</v>
      </c>
      <c r="J51" s="48">
        <f t="shared" si="0"/>
        <v>86980000</v>
      </c>
      <c r="K51" s="49">
        <f>SUM(K52+K57+K62+K63+K68)</f>
        <v>9087000</v>
      </c>
      <c r="L51" s="47">
        <f>SUM(L52+L57)</f>
        <v>2000</v>
      </c>
      <c r="M51" s="48">
        <f t="shared" si="1"/>
        <v>9089000</v>
      </c>
      <c r="N51" s="48"/>
      <c r="O51" s="50">
        <f t="shared" si="3"/>
        <v>96069000</v>
      </c>
      <c r="P51" s="51"/>
      <c r="Q51" s="3"/>
    </row>
    <row r="52" spans="1:22">
      <c r="A52" s="98">
        <v>1</v>
      </c>
      <c r="B52" s="80" t="s">
        <v>54</v>
      </c>
      <c r="C52" s="80"/>
      <c r="D52" s="80"/>
      <c r="E52" s="80"/>
      <c r="F52" s="44">
        <v>411000</v>
      </c>
      <c r="G52" s="56">
        <f>SUM(G54)</f>
        <v>6103350</v>
      </c>
      <c r="H52" s="103">
        <f>H54</f>
        <v>62646000</v>
      </c>
      <c r="I52" s="104">
        <v>0</v>
      </c>
      <c r="J52" s="48">
        <f t="shared" si="0"/>
        <v>68749350</v>
      </c>
      <c r="K52" s="73">
        <f>SUM(K54)</f>
        <v>7502000</v>
      </c>
      <c r="L52" s="74"/>
      <c r="M52" s="48">
        <f t="shared" si="1"/>
        <v>7502000</v>
      </c>
      <c r="N52" s="60"/>
      <c r="O52" s="50">
        <f t="shared" si="3"/>
        <v>76251350</v>
      </c>
      <c r="P52" s="51"/>
      <c r="Q52" s="3"/>
    </row>
    <row r="53" spans="1:22">
      <c r="A53" s="98"/>
      <c r="B53" s="80"/>
      <c r="C53" s="80" t="s">
        <v>55</v>
      </c>
      <c r="D53" s="80"/>
      <c r="E53" s="80"/>
      <c r="F53" s="44"/>
      <c r="G53" s="62">
        <f>SUM(G54+G57)</f>
        <v>7150000</v>
      </c>
      <c r="H53" s="57">
        <f>H54+H57</f>
        <v>73077000</v>
      </c>
      <c r="I53" s="47">
        <f>I54+I57</f>
        <v>13000</v>
      </c>
      <c r="J53" s="48">
        <f t="shared" si="0"/>
        <v>80240000</v>
      </c>
      <c r="K53" s="59">
        <f>SUM(K54+K57)</f>
        <v>8751000</v>
      </c>
      <c r="L53" s="47">
        <f>SUM(L54+L57)</f>
        <v>2000</v>
      </c>
      <c r="M53" s="48">
        <f t="shared" si="1"/>
        <v>8753000</v>
      </c>
      <c r="N53" s="48"/>
      <c r="O53" s="50">
        <f t="shared" si="3"/>
        <v>88993000</v>
      </c>
      <c r="P53" s="51"/>
      <c r="Q53" s="3"/>
    </row>
    <row r="54" spans="1:22">
      <c r="A54" s="43"/>
      <c r="B54" s="105" t="s">
        <v>8</v>
      </c>
      <c r="C54" s="54" t="s">
        <v>56</v>
      </c>
      <c r="D54" s="54"/>
      <c r="E54" s="54"/>
      <c r="F54" s="55"/>
      <c r="G54" s="62">
        <f>G55</f>
        <v>6103350</v>
      </c>
      <c r="H54" s="71">
        <f>H55</f>
        <v>62646000</v>
      </c>
      <c r="I54" s="72">
        <f>I55</f>
        <v>0</v>
      </c>
      <c r="J54" s="48">
        <f t="shared" si="0"/>
        <v>68749350</v>
      </c>
      <c r="K54" s="73">
        <v>7502000</v>
      </c>
      <c r="L54" s="74">
        <f>SUM(L56)</f>
        <v>0</v>
      </c>
      <c r="M54" s="48">
        <f t="shared" si="1"/>
        <v>7502000</v>
      </c>
      <c r="N54" s="60"/>
      <c r="O54" s="50">
        <f t="shared" si="3"/>
        <v>76251350</v>
      </c>
      <c r="P54" s="51"/>
      <c r="Q54" s="3"/>
    </row>
    <row r="55" spans="1:22">
      <c r="A55" s="43"/>
      <c r="B55" s="105"/>
      <c r="C55" s="54"/>
      <c r="D55" s="394" t="s">
        <v>57</v>
      </c>
      <c r="E55" s="394"/>
      <c r="F55" s="55"/>
      <c r="G55" s="62">
        <v>6103350</v>
      </c>
      <c r="H55" s="71">
        <v>62646000</v>
      </c>
      <c r="I55" s="72">
        <v>0</v>
      </c>
      <c r="J55" s="48">
        <f t="shared" si="0"/>
        <v>68749350</v>
      </c>
      <c r="K55" s="73"/>
      <c r="L55" s="74"/>
      <c r="M55" s="48">
        <f t="shared" si="1"/>
        <v>0</v>
      </c>
      <c r="N55" s="60"/>
      <c r="O55" s="50">
        <f t="shared" si="3"/>
        <v>68749350</v>
      </c>
      <c r="P55" s="51"/>
      <c r="Q55" s="3"/>
    </row>
    <row r="56" spans="1:22">
      <c r="A56" s="43"/>
      <c r="B56" s="105"/>
      <c r="C56" s="61" t="s">
        <v>10</v>
      </c>
      <c r="D56" s="54" t="s">
        <v>58</v>
      </c>
      <c r="E56" s="54"/>
      <c r="F56" s="55"/>
      <c r="G56" s="62"/>
      <c r="H56" s="71"/>
      <c r="I56" s="72"/>
      <c r="J56" s="48">
        <f t="shared" si="0"/>
        <v>0</v>
      </c>
      <c r="K56" s="73">
        <v>7066709</v>
      </c>
      <c r="L56" s="74"/>
      <c r="M56" s="48">
        <f t="shared" si="1"/>
        <v>7066709</v>
      </c>
      <c r="N56" s="60"/>
      <c r="O56" s="50">
        <f t="shared" si="3"/>
        <v>7066709</v>
      </c>
      <c r="P56" s="51"/>
      <c r="Q56" s="3"/>
    </row>
    <row r="57" spans="1:22" ht="42" customHeight="1">
      <c r="A57" s="98">
        <v>2</v>
      </c>
      <c r="B57" s="77" t="s">
        <v>59</v>
      </c>
      <c r="C57" s="106"/>
      <c r="D57" s="80"/>
      <c r="E57" s="80"/>
      <c r="F57" s="44">
        <v>412000</v>
      </c>
      <c r="G57" s="62">
        <f>SUM(G58:G60)</f>
        <v>1046650</v>
      </c>
      <c r="H57" s="93">
        <f>SUM(H58:H60)</f>
        <v>10431000</v>
      </c>
      <c r="I57" s="62">
        <f>SUM(I58:I60)</f>
        <v>13000</v>
      </c>
      <c r="J57" s="48">
        <f t="shared" si="0"/>
        <v>11490650</v>
      </c>
      <c r="K57" s="49">
        <f>SUM(K58:K60)</f>
        <v>1249000</v>
      </c>
      <c r="L57" s="47">
        <f>SUM(L58:L61)</f>
        <v>2000</v>
      </c>
      <c r="M57" s="48">
        <f t="shared" si="1"/>
        <v>1251000</v>
      </c>
      <c r="N57" s="48"/>
      <c r="O57" s="50">
        <f t="shared" si="3"/>
        <v>12741650</v>
      </c>
      <c r="P57" s="51"/>
      <c r="Q57" s="3"/>
      <c r="R57" s="7"/>
      <c r="V57" s="7"/>
    </row>
    <row r="58" spans="1:22" ht="15" customHeight="1">
      <c r="A58" s="98"/>
      <c r="B58" s="77"/>
      <c r="C58" s="394" t="s">
        <v>60</v>
      </c>
      <c r="D58" s="394"/>
      <c r="E58" s="394"/>
      <c r="F58" s="55">
        <v>412100</v>
      </c>
      <c r="G58" s="62">
        <v>757185</v>
      </c>
      <c r="H58" s="71">
        <v>7205000</v>
      </c>
      <c r="I58" s="72">
        <v>13000</v>
      </c>
      <c r="J58" s="48">
        <f t="shared" si="0"/>
        <v>7975185</v>
      </c>
      <c r="K58" s="176">
        <v>862700</v>
      </c>
      <c r="L58" s="47">
        <v>2000</v>
      </c>
      <c r="M58" s="48">
        <f>K58+L58</f>
        <v>864700</v>
      </c>
      <c r="N58" s="48"/>
      <c r="O58" s="50">
        <f t="shared" si="3"/>
        <v>8839885</v>
      </c>
      <c r="P58" s="51"/>
      <c r="Q58" s="3"/>
      <c r="R58" s="7"/>
      <c r="V58" s="7"/>
    </row>
    <row r="59" spans="1:22" ht="15.75" customHeight="1">
      <c r="A59" s="98"/>
      <c r="B59" s="77"/>
      <c r="C59" s="394" t="s">
        <v>61</v>
      </c>
      <c r="D59" s="394"/>
      <c r="E59" s="394"/>
      <c r="F59" s="55">
        <v>412200</v>
      </c>
      <c r="G59" s="62">
        <v>289465</v>
      </c>
      <c r="H59" s="71">
        <v>3226000</v>
      </c>
      <c r="I59" s="72">
        <v>0</v>
      </c>
      <c r="J59" s="48">
        <f t="shared" si="0"/>
        <v>3515465</v>
      </c>
      <c r="K59" s="73">
        <v>386300</v>
      </c>
      <c r="L59" s="74"/>
      <c r="M59" s="48">
        <f>K59+L59</f>
        <v>386300</v>
      </c>
      <c r="N59" s="60"/>
      <c r="O59" s="50">
        <f t="shared" si="3"/>
        <v>3901765</v>
      </c>
      <c r="P59" s="51"/>
      <c r="Q59" s="3"/>
      <c r="R59" s="7"/>
      <c r="S59" s="7"/>
      <c r="V59" s="7"/>
    </row>
    <row r="60" spans="1:22" ht="15.75" customHeight="1">
      <c r="A60" s="98"/>
      <c r="B60" s="77"/>
      <c r="C60" s="107" t="s">
        <v>62</v>
      </c>
      <c r="D60" s="109"/>
      <c r="E60" s="110"/>
      <c r="F60" s="55">
        <v>412300</v>
      </c>
      <c r="G60" s="62">
        <v>0</v>
      </c>
      <c r="H60" s="71">
        <v>0</v>
      </c>
      <c r="I60" s="72">
        <v>0</v>
      </c>
      <c r="J60" s="48">
        <f t="shared" si="0"/>
        <v>0</v>
      </c>
      <c r="K60" s="73">
        <v>0</v>
      </c>
      <c r="L60" s="74"/>
      <c r="M60" s="48">
        <f>K60+L60</f>
        <v>0</v>
      </c>
      <c r="N60" s="60"/>
      <c r="O60" s="50">
        <f t="shared" si="3"/>
        <v>0</v>
      </c>
      <c r="P60" s="51"/>
      <c r="Q60" s="3"/>
      <c r="R60" s="7"/>
      <c r="S60" s="7"/>
      <c r="V60" s="7"/>
    </row>
    <row r="61" spans="1:22">
      <c r="A61" s="43">
        <v>3</v>
      </c>
      <c r="B61" s="173" t="s">
        <v>307</v>
      </c>
      <c r="C61" s="106"/>
      <c r="D61" s="80"/>
      <c r="E61" s="80"/>
      <c r="F61" s="44"/>
      <c r="G61" s="62"/>
      <c r="H61" s="71"/>
      <c r="I61" s="72"/>
      <c r="J61" s="48">
        <f t="shared" si="0"/>
        <v>0</v>
      </c>
      <c r="K61" s="49"/>
      <c r="L61" s="47"/>
      <c r="M61" s="48">
        <f t="shared" si="1"/>
        <v>0</v>
      </c>
      <c r="N61" s="48"/>
      <c r="O61" s="50">
        <f t="shared" si="3"/>
        <v>0</v>
      </c>
      <c r="P61" s="51"/>
      <c r="Q61" s="3"/>
      <c r="R61" s="7"/>
      <c r="S61" s="7"/>
      <c r="V61" s="7"/>
    </row>
    <row r="62" spans="1:22">
      <c r="A62" s="43">
        <v>4</v>
      </c>
      <c r="B62" s="77" t="s">
        <v>63</v>
      </c>
      <c r="C62" s="106"/>
      <c r="D62" s="80"/>
      <c r="E62" s="80"/>
      <c r="F62" s="44">
        <v>415000</v>
      </c>
      <c r="G62" s="62">
        <v>350000</v>
      </c>
      <c r="H62" s="68">
        <v>2260000</v>
      </c>
      <c r="I62" s="69"/>
      <c r="J62" s="48">
        <f t="shared" si="0"/>
        <v>2610000</v>
      </c>
      <c r="K62" s="59">
        <v>146000</v>
      </c>
      <c r="L62" s="47"/>
      <c r="M62" s="48">
        <f t="shared" si="1"/>
        <v>146000</v>
      </c>
      <c r="N62" s="48"/>
      <c r="O62" s="50">
        <f t="shared" si="3"/>
        <v>2756000</v>
      </c>
      <c r="P62" s="51"/>
      <c r="Q62" s="3"/>
      <c r="R62" s="7"/>
      <c r="S62" s="7"/>
      <c r="V62" s="7"/>
    </row>
    <row r="63" spans="1:22" ht="33" customHeight="1">
      <c r="A63" s="43">
        <v>5</v>
      </c>
      <c r="B63" s="77" t="s">
        <v>64</v>
      </c>
      <c r="C63" s="106"/>
      <c r="D63" s="80"/>
      <c r="E63" s="80"/>
      <c r="F63" s="44">
        <v>414000</v>
      </c>
      <c r="G63" s="45">
        <f>SUM(G65:G67)</f>
        <v>0</v>
      </c>
      <c r="H63" s="46">
        <f>SUM(H64:H65)</f>
        <v>1550000</v>
      </c>
      <c r="I63" s="47">
        <f>SUM(I65:I67)</f>
        <v>0</v>
      </c>
      <c r="J63" s="48">
        <f t="shared" si="0"/>
        <v>1550000</v>
      </c>
      <c r="K63" s="49">
        <f>SUM(K64+K65)</f>
        <v>0</v>
      </c>
      <c r="L63" s="47"/>
      <c r="M63" s="48">
        <f t="shared" si="1"/>
        <v>0</v>
      </c>
      <c r="N63" s="48"/>
      <c r="O63" s="50">
        <f t="shared" si="3"/>
        <v>1550000</v>
      </c>
      <c r="P63" s="51"/>
      <c r="Q63" s="3"/>
      <c r="R63" s="7"/>
      <c r="S63" s="7"/>
      <c r="V63" s="7"/>
    </row>
    <row r="64" spans="1:22" ht="20.25" customHeight="1">
      <c r="A64" s="43"/>
      <c r="B64" s="52" t="s">
        <v>65</v>
      </c>
      <c r="C64" s="420" t="s">
        <v>279</v>
      </c>
      <c r="D64" s="421"/>
      <c r="E64" s="422"/>
      <c r="F64" s="55">
        <v>414100</v>
      </c>
      <c r="G64" s="45"/>
      <c r="H64" s="46">
        <v>0</v>
      </c>
      <c r="I64" s="47"/>
      <c r="J64" s="48">
        <f t="shared" si="0"/>
        <v>0</v>
      </c>
      <c r="K64" s="49"/>
      <c r="L64" s="47"/>
      <c r="M64" s="48"/>
      <c r="N64" s="48"/>
      <c r="O64" s="50">
        <f t="shared" si="3"/>
        <v>0</v>
      </c>
      <c r="P64" s="51"/>
      <c r="Q64" s="3"/>
      <c r="R64" s="7"/>
      <c r="S64" s="7"/>
      <c r="V64" s="7"/>
    </row>
    <row r="65" spans="1:22">
      <c r="A65" s="43"/>
      <c r="B65" s="52" t="s">
        <v>189</v>
      </c>
      <c r="C65" s="53" t="s">
        <v>66</v>
      </c>
      <c r="D65" s="54"/>
      <c r="E65" s="54"/>
      <c r="F65" s="55">
        <v>414300</v>
      </c>
      <c r="G65" s="62"/>
      <c r="H65" s="71">
        <f>SUM(H66:H67)</f>
        <v>1550000</v>
      </c>
      <c r="I65" s="72"/>
      <c r="J65" s="48">
        <f t="shared" si="0"/>
        <v>1550000</v>
      </c>
      <c r="K65" s="73"/>
      <c r="L65" s="74"/>
      <c r="M65" s="48">
        <f t="shared" si="1"/>
        <v>0</v>
      </c>
      <c r="N65" s="60"/>
      <c r="O65" s="50">
        <f t="shared" si="3"/>
        <v>1550000</v>
      </c>
      <c r="P65" s="51"/>
      <c r="Q65" s="3"/>
      <c r="R65" s="7"/>
      <c r="S65" s="7"/>
      <c r="V65" s="7"/>
    </row>
    <row r="66" spans="1:22">
      <c r="A66" s="43"/>
      <c r="B66" s="52"/>
      <c r="C66" s="53" t="s">
        <v>191</v>
      </c>
      <c r="D66" s="394" t="s">
        <v>68</v>
      </c>
      <c r="E66" s="394"/>
      <c r="F66" s="55">
        <v>414311</v>
      </c>
      <c r="G66" s="62"/>
      <c r="H66" s="71">
        <v>1550000</v>
      </c>
      <c r="I66" s="72"/>
      <c r="J66" s="48">
        <f t="shared" si="0"/>
        <v>1550000</v>
      </c>
      <c r="K66" s="73"/>
      <c r="L66" s="74"/>
      <c r="M66" s="48">
        <f t="shared" si="1"/>
        <v>0</v>
      </c>
      <c r="N66" s="60"/>
      <c r="O66" s="50">
        <f t="shared" si="3"/>
        <v>1550000</v>
      </c>
      <c r="P66" s="51"/>
      <c r="Q66" s="3"/>
      <c r="R66" s="7"/>
      <c r="S66" s="7"/>
      <c r="V66" s="7"/>
    </row>
    <row r="67" spans="1:22">
      <c r="A67" s="43"/>
      <c r="B67" s="52"/>
      <c r="C67" s="75" t="s">
        <v>196</v>
      </c>
      <c r="D67" s="423" t="s">
        <v>70</v>
      </c>
      <c r="E67" s="423"/>
      <c r="F67" s="55">
        <v>414314</v>
      </c>
      <c r="G67" s="62"/>
      <c r="H67" s="71"/>
      <c r="I67" s="72"/>
      <c r="J67" s="48">
        <f t="shared" si="0"/>
        <v>0</v>
      </c>
      <c r="K67" s="73"/>
      <c r="L67" s="74"/>
      <c r="M67" s="48">
        <f t="shared" si="1"/>
        <v>0</v>
      </c>
      <c r="N67" s="60"/>
      <c r="O67" s="50">
        <f t="shared" ref="O67:O98" si="4">SUM(J67+M67+N67)</f>
        <v>0</v>
      </c>
      <c r="P67" s="51"/>
      <c r="Q67" s="3"/>
      <c r="R67" s="7"/>
      <c r="S67" s="7"/>
      <c r="V67" s="7"/>
    </row>
    <row r="68" spans="1:22" ht="34.5" customHeight="1">
      <c r="A68" s="43">
        <v>6</v>
      </c>
      <c r="B68" s="410" t="s">
        <v>71</v>
      </c>
      <c r="C68" s="410"/>
      <c r="D68" s="410"/>
      <c r="E68" s="410"/>
      <c r="F68" s="44">
        <v>416100</v>
      </c>
      <c r="G68" s="177">
        <f>G69</f>
        <v>500000</v>
      </c>
      <c r="H68" s="96">
        <f>H69</f>
        <v>2080000</v>
      </c>
      <c r="I68" s="97"/>
      <c r="J68" s="48">
        <f t="shared" si="0"/>
        <v>2580000</v>
      </c>
      <c r="K68" s="49">
        <f>K69</f>
        <v>190000</v>
      </c>
      <c r="L68" s="47"/>
      <c r="M68" s="48">
        <f t="shared" si="1"/>
        <v>190000</v>
      </c>
      <c r="N68" s="48"/>
      <c r="O68" s="50">
        <f t="shared" si="4"/>
        <v>2770000</v>
      </c>
      <c r="P68" s="51"/>
      <c r="Q68" s="3"/>
      <c r="R68" s="7"/>
      <c r="S68" s="7"/>
      <c r="V68" s="7"/>
    </row>
    <row r="69" spans="1:22" ht="17.25" customHeight="1">
      <c r="A69" s="111"/>
      <c r="B69" s="112">
        <v>6.1</v>
      </c>
      <c r="C69" s="424" t="s">
        <v>72</v>
      </c>
      <c r="D69" s="424"/>
      <c r="E69" s="424"/>
      <c r="F69" s="55"/>
      <c r="G69" s="62">
        <v>500000</v>
      </c>
      <c r="H69" s="71">
        <v>2080000</v>
      </c>
      <c r="I69" s="72"/>
      <c r="J69" s="48">
        <f t="shared" si="0"/>
        <v>2580000</v>
      </c>
      <c r="K69" s="73">
        <v>190000</v>
      </c>
      <c r="L69" s="74"/>
      <c r="M69" s="48">
        <f t="shared" si="1"/>
        <v>190000</v>
      </c>
      <c r="N69" s="60"/>
      <c r="O69" s="50">
        <f t="shared" si="4"/>
        <v>2770000</v>
      </c>
      <c r="P69" s="51"/>
      <c r="Q69" s="3"/>
      <c r="R69" s="7"/>
      <c r="S69" s="7"/>
      <c r="V69" s="7"/>
    </row>
    <row r="70" spans="1:22" ht="24" customHeight="1">
      <c r="A70" s="425" t="s">
        <v>73</v>
      </c>
      <c r="B70" s="425"/>
      <c r="C70" s="425"/>
      <c r="D70" s="425"/>
      <c r="E70" s="425"/>
      <c r="F70" s="44">
        <v>420000</v>
      </c>
      <c r="G70" s="45">
        <f>SUM(G71+G104+G108+G124+G130+G161)</f>
        <v>1500000</v>
      </c>
      <c r="H70" s="46">
        <f>SUM(H71+H104+H108+H124+H130+H161)</f>
        <v>10299000</v>
      </c>
      <c r="I70" s="47">
        <f>SUM(I71+I104+I108+I124+I130+I161)</f>
        <v>332000</v>
      </c>
      <c r="J70" s="48">
        <f t="shared" si="0"/>
        <v>12131000</v>
      </c>
      <c r="K70" s="49">
        <f>SUM(K71+K104+K108+K124+K130+K161+K180+K200)</f>
        <v>584000</v>
      </c>
      <c r="L70" s="47">
        <f>SUM(L71+L104+L108+L124+L130+L161)</f>
        <v>8000</v>
      </c>
      <c r="M70" s="48">
        <f t="shared" si="1"/>
        <v>592000</v>
      </c>
      <c r="N70" s="48">
        <f>SUM(N71)</f>
        <v>0</v>
      </c>
      <c r="O70" s="50">
        <f t="shared" si="4"/>
        <v>12723000</v>
      </c>
      <c r="P70" s="51"/>
      <c r="Q70" s="3"/>
      <c r="R70" s="7"/>
      <c r="S70" s="7"/>
      <c r="V70" s="7"/>
    </row>
    <row r="71" spans="1:22">
      <c r="A71" s="43">
        <v>1</v>
      </c>
      <c r="B71" s="77" t="s">
        <v>74</v>
      </c>
      <c r="C71" s="77"/>
      <c r="D71" s="77"/>
      <c r="E71" s="77"/>
      <c r="F71" s="44">
        <v>421000</v>
      </c>
      <c r="G71" s="45">
        <f>SUM(G72+G75+G83+G89+G96+G102+G103)</f>
        <v>0</v>
      </c>
      <c r="H71" s="46">
        <f>SUM(H72+H75+H83+H89+H96+H102+H103)</f>
        <v>2751000</v>
      </c>
      <c r="I71" s="46">
        <f>SUM(I72+I75+I83+I89+I96)</f>
        <v>167000</v>
      </c>
      <c r="J71" s="48">
        <f t="shared" si="0"/>
        <v>2918000</v>
      </c>
      <c r="K71" s="49">
        <f>SUM(K72+K75+K83+K89+K96+K102)</f>
        <v>0</v>
      </c>
      <c r="L71" s="47">
        <f>SUM(L72+L83+L89+L96+L102)</f>
        <v>8000</v>
      </c>
      <c r="M71" s="48">
        <f t="shared" si="1"/>
        <v>8000</v>
      </c>
      <c r="N71" s="48">
        <f>SUM(N72+N75+N83+N96+N102+N103)</f>
        <v>0</v>
      </c>
      <c r="O71" s="50">
        <f t="shared" si="4"/>
        <v>2926000</v>
      </c>
      <c r="P71" s="51"/>
      <c r="Q71" s="3"/>
      <c r="R71" s="7"/>
      <c r="S71" s="7"/>
      <c r="V71" s="7"/>
    </row>
    <row r="72" spans="1:22">
      <c r="A72" s="54"/>
      <c r="B72" s="98" t="s">
        <v>8</v>
      </c>
      <c r="C72" s="77" t="s">
        <v>75</v>
      </c>
      <c r="D72" s="80"/>
      <c r="E72" s="80"/>
      <c r="F72" s="44">
        <v>421100</v>
      </c>
      <c r="G72" s="62">
        <f>G73</f>
        <v>0</v>
      </c>
      <c r="H72" s="71">
        <f>H73</f>
        <v>160000</v>
      </c>
      <c r="I72" s="72">
        <f>I73+I74</f>
        <v>27000</v>
      </c>
      <c r="J72" s="48">
        <f t="shared" si="0"/>
        <v>187000</v>
      </c>
      <c r="K72" s="49">
        <f>SUM(K73:K74)</f>
        <v>0</v>
      </c>
      <c r="L72" s="47">
        <f>L73</f>
        <v>8000</v>
      </c>
      <c r="M72" s="48">
        <f t="shared" si="1"/>
        <v>8000</v>
      </c>
      <c r="N72" s="60"/>
      <c r="O72" s="50">
        <f t="shared" si="4"/>
        <v>195000</v>
      </c>
      <c r="P72" s="51"/>
      <c r="Q72" s="3"/>
      <c r="R72" s="7"/>
      <c r="V72" s="7"/>
    </row>
    <row r="73" spans="1:22">
      <c r="A73" s="54"/>
      <c r="B73" s="52"/>
      <c r="C73" s="53" t="s">
        <v>10</v>
      </c>
      <c r="D73" s="394" t="s">
        <v>76</v>
      </c>
      <c r="E73" s="394"/>
      <c r="F73" s="55">
        <v>421111</v>
      </c>
      <c r="G73" s="62">
        <v>0</v>
      </c>
      <c r="H73" s="71">
        <v>160000</v>
      </c>
      <c r="I73" s="72">
        <v>27000</v>
      </c>
      <c r="J73" s="48">
        <f t="shared" si="0"/>
        <v>187000</v>
      </c>
      <c r="K73" s="73">
        <v>0</v>
      </c>
      <c r="L73" s="47">
        <v>8000</v>
      </c>
      <c r="M73" s="48">
        <f t="shared" si="1"/>
        <v>8000</v>
      </c>
      <c r="N73" s="60"/>
      <c r="O73" s="50">
        <f t="shared" si="4"/>
        <v>195000</v>
      </c>
      <c r="P73" s="51"/>
      <c r="Q73" s="3"/>
      <c r="R73" s="7"/>
      <c r="V73" s="7"/>
    </row>
    <row r="74" spans="1:22">
      <c r="A74" s="54"/>
      <c r="B74" s="52"/>
      <c r="C74" s="53" t="s">
        <v>12</v>
      </c>
      <c r="D74" s="85" t="s">
        <v>77</v>
      </c>
      <c r="E74" s="87"/>
      <c r="F74" s="55">
        <v>421112</v>
      </c>
      <c r="G74" s="62"/>
      <c r="H74" s="71">
        <v>0</v>
      </c>
      <c r="I74" s="72"/>
      <c r="J74" s="48">
        <f t="shared" si="0"/>
        <v>0</v>
      </c>
      <c r="K74" s="73">
        <v>0</v>
      </c>
      <c r="L74" s="47"/>
      <c r="M74" s="48">
        <f t="shared" si="1"/>
        <v>0</v>
      </c>
      <c r="N74" s="60"/>
      <c r="O74" s="50">
        <f t="shared" si="4"/>
        <v>0</v>
      </c>
      <c r="P74" s="51"/>
      <c r="Q74" s="3"/>
      <c r="R74" s="7"/>
      <c r="V74" s="7"/>
    </row>
    <row r="75" spans="1:22" ht="18.75" customHeight="1">
      <c r="A75" s="43"/>
      <c r="B75" s="43" t="s">
        <v>20</v>
      </c>
      <c r="C75" s="77" t="s">
        <v>78</v>
      </c>
      <c r="D75" s="80"/>
      <c r="E75" s="80"/>
      <c r="F75" s="44">
        <v>421200</v>
      </c>
      <c r="G75" s="45">
        <f>SUM(G76:G81)</f>
        <v>0</v>
      </c>
      <c r="H75" s="57">
        <f>SUM(H76:H82)</f>
        <v>1946000</v>
      </c>
      <c r="I75" s="113">
        <f>SUM(I76:I82)</f>
        <v>20000</v>
      </c>
      <c r="J75" s="48">
        <f t="shared" si="0"/>
        <v>1966000</v>
      </c>
      <c r="K75" s="49">
        <f>SUM(K76:K81)</f>
        <v>0</v>
      </c>
      <c r="L75" s="47">
        <f>SUM(L76:L81)</f>
        <v>0</v>
      </c>
      <c r="M75" s="48">
        <f t="shared" si="1"/>
        <v>0</v>
      </c>
      <c r="N75" s="48"/>
      <c r="O75" s="50">
        <f t="shared" si="4"/>
        <v>1966000</v>
      </c>
      <c r="P75" s="51"/>
      <c r="Q75" s="3"/>
      <c r="R75" s="7"/>
    </row>
    <row r="76" spans="1:22">
      <c r="A76" s="43"/>
      <c r="B76" s="105"/>
      <c r="C76" s="61" t="s">
        <v>79</v>
      </c>
      <c r="D76" s="53" t="s">
        <v>80</v>
      </c>
      <c r="E76" s="54"/>
      <c r="F76" s="55"/>
      <c r="G76" s="62"/>
      <c r="H76" s="71">
        <v>1623000</v>
      </c>
      <c r="I76" s="72">
        <v>20000</v>
      </c>
      <c r="J76" s="48">
        <f t="shared" si="0"/>
        <v>1643000</v>
      </c>
      <c r="K76" s="73"/>
      <c r="L76" s="74"/>
      <c r="M76" s="48">
        <f t="shared" si="1"/>
        <v>0</v>
      </c>
      <c r="N76" s="60"/>
      <c r="O76" s="50">
        <f t="shared" si="4"/>
        <v>1643000</v>
      </c>
      <c r="P76" s="51"/>
      <c r="Q76" s="3"/>
      <c r="R76" s="7"/>
    </row>
    <row r="77" spans="1:22">
      <c r="A77" s="43"/>
      <c r="B77" s="105"/>
      <c r="C77" s="114" t="s">
        <v>81</v>
      </c>
      <c r="D77" s="53" t="s">
        <v>82</v>
      </c>
      <c r="E77" s="54"/>
      <c r="F77" s="55"/>
      <c r="G77" s="62"/>
      <c r="H77" s="71">
        <v>0</v>
      </c>
      <c r="I77" s="72"/>
      <c r="J77" s="48">
        <f t="shared" si="0"/>
        <v>0</v>
      </c>
      <c r="K77" s="73"/>
      <c r="L77" s="74"/>
      <c r="M77" s="48">
        <f t="shared" si="1"/>
        <v>0</v>
      </c>
      <c r="N77" s="60"/>
      <c r="O77" s="50">
        <f t="shared" si="4"/>
        <v>0</v>
      </c>
      <c r="P77" s="51"/>
      <c r="Q77" s="3"/>
      <c r="R77" s="7"/>
    </row>
    <row r="78" spans="1:22">
      <c r="A78" s="43"/>
      <c r="B78" s="105"/>
      <c r="C78" s="61" t="s">
        <v>83</v>
      </c>
      <c r="D78" s="53" t="s">
        <v>84</v>
      </c>
      <c r="E78" s="54"/>
      <c r="F78" s="55"/>
      <c r="G78" s="62"/>
      <c r="H78" s="71">
        <v>323000</v>
      </c>
      <c r="I78" s="72"/>
      <c r="J78" s="48">
        <f t="shared" si="0"/>
        <v>323000</v>
      </c>
      <c r="K78" s="73"/>
      <c r="L78" s="74"/>
      <c r="M78" s="48">
        <f t="shared" si="1"/>
        <v>0</v>
      </c>
      <c r="N78" s="60"/>
      <c r="O78" s="50">
        <f t="shared" si="4"/>
        <v>323000</v>
      </c>
      <c r="P78" s="51"/>
      <c r="Q78" s="3"/>
    </row>
    <row r="79" spans="1:22">
      <c r="A79" s="43"/>
      <c r="B79" s="105"/>
      <c r="C79" s="61" t="s">
        <v>85</v>
      </c>
      <c r="D79" s="53" t="s">
        <v>86</v>
      </c>
      <c r="E79" s="54"/>
      <c r="F79" s="55"/>
      <c r="G79" s="62"/>
      <c r="H79" s="71">
        <v>0</v>
      </c>
      <c r="I79" s="72"/>
      <c r="J79" s="48">
        <f t="shared" si="0"/>
        <v>0</v>
      </c>
      <c r="K79" s="73"/>
      <c r="L79" s="74"/>
      <c r="M79" s="48">
        <f t="shared" si="1"/>
        <v>0</v>
      </c>
      <c r="N79" s="60"/>
      <c r="O79" s="50">
        <f t="shared" si="4"/>
        <v>0</v>
      </c>
      <c r="P79" s="51"/>
      <c r="Q79" s="3"/>
    </row>
    <row r="80" spans="1:22">
      <c r="A80" s="43"/>
      <c r="B80" s="105"/>
      <c r="C80" s="61" t="s">
        <v>87</v>
      </c>
      <c r="D80" s="53" t="s">
        <v>88</v>
      </c>
      <c r="E80" s="54"/>
      <c r="F80" s="55"/>
      <c r="G80" s="62"/>
      <c r="H80" s="71">
        <v>0</v>
      </c>
      <c r="I80" s="72">
        <v>0</v>
      </c>
      <c r="J80" s="48">
        <f t="shared" si="0"/>
        <v>0</v>
      </c>
      <c r="K80" s="73"/>
      <c r="L80" s="74"/>
      <c r="M80" s="48">
        <f t="shared" si="1"/>
        <v>0</v>
      </c>
      <c r="N80" s="60"/>
      <c r="O80" s="50">
        <f t="shared" si="4"/>
        <v>0</v>
      </c>
      <c r="P80" s="51"/>
      <c r="Q80" s="3"/>
    </row>
    <row r="81" spans="1:17">
      <c r="A81" s="43"/>
      <c r="B81" s="105"/>
      <c r="C81" s="164" t="s">
        <v>289</v>
      </c>
      <c r="D81" s="394" t="s">
        <v>89</v>
      </c>
      <c r="E81" s="394"/>
      <c r="F81" s="44"/>
      <c r="G81" s="62"/>
      <c r="H81" s="71">
        <v>0</v>
      </c>
      <c r="I81" s="72"/>
      <c r="J81" s="48">
        <f t="shared" si="0"/>
        <v>0</v>
      </c>
      <c r="K81" s="73"/>
      <c r="L81" s="74"/>
      <c r="M81" s="48">
        <f t="shared" si="1"/>
        <v>0</v>
      </c>
      <c r="N81" s="60"/>
      <c r="O81" s="50">
        <f t="shared" si="4"/>
        <v>0</v>
      </c>
      <c r="P81" s="51"/>
      <c r="Q81" s="3"/>
    </row>
    <row r="82" spans="1:17">
      <c r="A82" s="43"/>
      <c r="B82" s="105"/>
      <c r="C82" s="61"/>
      <c r="D82" s="107"/>
      <c r="E82" s="110"/>
      <c r="F82" s="55"/>
      <c r="G82" s="62"/>
      <c r="H82" s="71"/>
      <c r="I82" s="72"/>
      <c r="J82" s="48">
        <f t="shared" si="0"/>
        <v>0</v>
      </c>
      <c r="K82" s="49"/>
      <c r="L82" s="47"/>
      <c r="M82" s="48">
        <f t="shared" si="1"/>
        <v>0</v>
      </c>
      <c r="N82" s="48"/>
      <c r="O82" s="50">
        <f t="shared" si="4"/>
        <v>0</v>
      </c>
      <c r="P82" s="51"/>
      <c r="Q82" s="3"/>
    </row>
    <row r="83" spans="1:17">
      <c r="A83" s="43"/>
      <c r="B83" s="43" t="s">
        <v>90</v>
      </c>
      <c r="C83" s="77" t="s">
        <v>91</v>
      </c>
      <c r="D83" s="80"/>
      <c r="E83" s="80"/>
      <c r="F83" s="44">
        <v>421300</v>
      </c>
      <c r="G83" s="45">
        <f>SUM(G84:G88)</f>
        <v>0</v>
      </c>
      <c r="H83" s="46">
        <f>SUM(H84:H88)</f>
        <v>180000</v>
      </c>
      <c r="I83" s="47">
        <f>SUM(I84:I88)</f>
        <v>0</v>
      </c>
      <c r="J83" s="48">
        <f t="shared" si="0"/>
        <v>180000</v>
      </c>
      <c r="K83" s="49">
        <f>SUM(K84:K88)</f>
        <v>0</v>
      </c>
      <c r="L83" s="47">
        <f>SUM(L84:L88)</f>
        <v>0</v>
      </c>
      <c r="M83" s="48">
        <f t="shared" si="1"/>
        <v>0</v>
      </c>
      <c r="N83" s="48"/>
      <c r="O83" s="50">
        <f t="shared" si="4"/>
        <v>180000</v>
      </c>
      <c r="P83" s="51"/>
      <c r="Q83" s="3"/>
    </row>
    <row r="84" spans="1:17">
      <c r="A84" s="43"/>
      <c r="B84" s="105"/>
      <c r="C84" s="61" t="s">
        <v>92</v>
      </c>
      <c r="D84" s="53" t="s">
        <v>93</v>
      </c>
      <c r="E84" s="54"/>
      <c r="F84" s="55">
        <v>421311</v>
      </c>
      <c r="G84" s="62"/>
      <c r="H84" s="71">
        <v>150000</v>
      </c>
      <c r="I84" s="72"/>
      <c r="J84" s="48">
        <f t="shared" si="0"/>
        <v>150000</v>
      </c>
      <c r="K84" s="73">
        <v>0</v>
      </c>
      <c r="L84" s="47"/>
      <c r="M84" s="48">
        <f t="shared" si="1"/>
        <v>0</v>
      </c>
      <c r="N84" s="60"/>
      <c r="O84" s="50">
        <f t="shared" si="4"/>
        <v>150000</v>
      </c>
      <c r="P84" s="51"/>
      <c r="Q84" s="3"/>
    </row>
    <row r="85" spans="1:17">
      <c r="A85" s="43"/>
      <c r="B85" s="105"/>
      <c r="C85" s="61" t="s">
        <v>94</v>
      </c>
      <c r="D85" s="53" t="s">
        <v>95</v>
      </c>
      <c r="E85" s="54"/>
      <c r="F85" s="55">
        <v>421321</v>
      </c>
      <c r="G85" s="62"/>
      <c r="H85" s="71">
        <v>30000</v>
      </c>
      <c r="I85" s="72"/>
      <c r="J85" s="48">
        <f t="shared" si="0"/>
        <v>30000</v>
      </c>
      <c r="K85" s="73">
        <v>0</v>
      </c>
      <c r="L85" s="47"/>
      <c r="M85" s="48">
        <f t="shared" si="1"/>
        <v>0</v>
      </c>
      <c r="N85" s="60"/>
      <c r="O85" s="50">
        <f t="shared" si="4"/>
        <v>30000</v>
      </c>
      <c r="P85" s="51"/>
      <c r="Q85" s="3"/>
    </row>
    <row r="86" spans="1:17">
      <c r="A86" s="43"/>
      <c r="B86" s="105"/>
      <c r="C86" s="61" t="s">
        <v>96</v>
      </c>
      <c r="D86" s="394" t="s">
        <v>97</v>
      </c>
      <c r="E86" s="394"/>
      <c r="F86" s="55">
        <v>421322</v>
      </c>
      <c r="G86" s="62"/>
      <c r="H86" s="71">
        <v>0</v>
      </c>
      <c r="I86" s="72"/>
      <c r="J86" s="48">
        <f t="shared" si="0"/>
        <v>0</v>
      </c>
      <c r="K86" s="73"/>
      <c r="L86" s="47"/>
      <c r="M86" s="48">
        <f t="shared" si="1"/>
        <v>0</v>
      </c>
      <c r="N86" s="60"/>
      <c r="O86" s="50">
        <f t="shared" si="4"/>
        <v>0</v>
      </c>
      <c r="P86" s="51"/>
      <c r="Q86" s="3"/>
    </row>
    <row r="87" spans="1:17">
      <c r="A87" s="43"/>
      <c r="B87" s="105"/>
      <c r="C87" s="61" t="s">
        <v>98</v>
      </c>
      <c r="D87" s="53" t="s">
        <v>99</v>
      </c>
      <c r="E87" s="54"/>
      <c r="F87" s="55">
        <v>421324</v>
      </c>
      <c r="G87" s="62"/>
      <c r="H87" s="71">
        <v>0</v>
      </c>
      <c r="I87" s="72"/>
      <c r="J87" s="48">
        <f t="shared" si="0"/>
        <v>0</v>
      </c>
      <c r="K87" s="73">
        <v>0</v>
      </c>
      <c r="L87" s="47"/>
      <c r="M87" s="48">
        <f t="shared" si="1"/>
        <v>0</v>
      </c>
      <c r="N87" s="60"/>
      <c r="O87" s="50">
        <f t="shared" si="4"/>
        <v>0</v>
      </c>
      <c r="P87" s="51"/>
      <c r="Q87" s="3"/>
    </row>
    <row r="88" spans="1:17">
      <c r="A88" s="43"/>
      <c r="B88" s="105"/>
      <c r="C88" s="61" t="s">
        <v>100</v>
      </c>
      <c r="D88" s="53" t="s">
        <v>101</v>
      </c>
      <c r="E88" s="54"/>
      <c r="F88" s="55">
        <v>421325</v>
      </c>
      <c r="G88" s="62"/>
      <c r="H88" s="115"/>
      <c r="I88" s="72"/>
      <c r="J88" s="48">
        <f t="shared" si="0"/>
        <v>0</v>
      </c>
      <c r="K88" s="49"/>
      <c r="L88" s="47"/>
      <c r="M88" s="48">
        <f t="shared" si="1"/>
        <v>0</v>
      </c>
      <c r="N88" s="60"/>
      <c r="O88" s="50">
        <f t="shared" si="4"/>
        <v>0</v>
      </c>
      <c r="P88" s="51"/>
      <c r="Q88" s="3"/>
    </row>
    <row r="89" spans="1:17">
      <c r="A89" s="43"/>
      <c r="B89" s="98" t="s">
        <v>102</v>
      </c>
      <c r="C89" s="77" t="s">
        <v>103</v>
      </c>
      <c r="D89" s="80"/>
      <c r="E89" s="80"/>
      <c r="F89" s="44">
        <v>421400</v>
      </c>
      <c r="G89" s="62"/>
      <c r="H89" s="96">
        <f>SUM(H90:H95)</f>
        <v>350000</v>
      </c>
      <c r="I89" s="175">
        <f>SUM(I90:I95)</f>
        <v>120000</v>
      </c>
      <c r="J89" s="48">
        <f t="shared" si="0"/>
        <v>470000</v>
      </c>
      <c r="K89" s="49">
        <f>SUM(K90:K95)</f>
        <v>0</v>
      </c>
      <c r="L89" s="47"/>
      <c r="M89" s="48">
        <f t="shared" si="1"/>
        <v>0</v>
      </c>
      <c r="N89" s="48"/>
      <c r="O89" s="50">
        <f t="shared" si="4"/>
        <v>470000</v>
      </c>
      <c r="P89" s="51"/>
      <c r="Q89" s="3"/>
    </row>
    <row r="90" spans="1:17">
      <c r="A90" s="43"/>
      <c r="B90" s="52"/>
      <c r="C90" s="53" t="s">
        <v>104</v>
      </c>
      <c r="D90" s="394" t="s">
        <v>105</v>
      </c>
      <c r="E90" s="394"/>
      <c r="F90" s="55">
        <v>421411</v>
      </c>
      <c r="G90" s="62"/>
      <c r="H90" s="71">
        <v>70000</v>
      </c>
      <c r="I90" s="72"/>
      <c r="J90" s="48">
        <f t="shared" si="0"/>
        <v>70000</v>
      </c>
      <c r="K90" s="73">
        <v>0</v>
      </c>
      <c r="L90" s="74"/>
      <c r="M90" s="48">
        <f t="shared" si="1"/>
        <v>0</v>
      </c>
      <c r="N90" s="60"/>
      <c r="O90" s="50">
        <f t="shared" si="4"/>
        <v>70000</v>
      </c>
      <c r="P90" s="51"/>
      <c r="Q90" s="3"/>
    </row>
    <row r="91" spans="1:17">
      <c r="A91" s="43"/>
      <c r="B91" s="52"/>
      <c r="C91" s="53" t="s">
        <v>106</v>
      </c>
      <c r="D91" s="394" t="s">
        <v>107</v>
      </c>
      <c r="E91" s="394"/>
      <c r="F91" s="55">
        <v>421412</v>
      </c>
      <c r="G91" s="62"/>
      <c r="H91" s="71">
        <v>250000</v>
      </c>
      <c r="I91" s="72"/>
      <c r="J91" s="48">
        <f t="shared" si="0"/>
        <v>250000</v>
      </c>
      <c r="K91" s="73">
        <v>0</v>
      </c>
      <c r="L91" s="74"/>
      <c r="M91" s="48">
        <f t="shared" si="1"/>
        <v>0</v>
      </c>
      <c r="N91" s="60"/>
      <c r="O91" s="50">
        <f t="shared" si="4"/>
        <v>250000</v>
      </c>
      <c r="P91" s="51"/>
      <c r="Q91" s="3"/>
    </row>
    <row r="92" spans="1:17">
      <c r="A92" s="43"/>
      <c r="B92" s="52"/>
      <c r="C92" s="53" t="s">
        <v>108</v>
      </c>
      <c r="D92" s="394" t="s">
        <v>109</v>
      </c>
      <c r="E92" s="394"/>
      <c r="F92" s="55">
        <v>421414</v>
      </c>
      <c r="G92" s="62"/>
      <c r="H92" s="71">
        <v>0</v>
      </c>
      <c r="I92" s="72">
        <v>120000</v>
      </c>
      <c r="J92" s="48">
        <f t="shared" si="0"/>
        <v>120000</v>
      </c>
      <c r="K92" s="73">
        <v>0</v>
      </c>
      <c r="L92" s="74"/>
      <c r="M92" s="48">
        <f t="shared" si="1"/>
        <v>0</v>
      </c>
      <c r="N92" s="60"/>
      <c r="O92" s="50">
        <f t="shared" si="4"/>
        <v>120000</v>
      </c>
      <c r="P92" s="51"/>
      <c r="Q92" s="3"/>
    </row>
    <row r="93" spans="1:17">
      <c r="A93" s="43"/>
      <c r="B93" s="52"/>
      <c r="C93" s="53" t="s">
        <v>110</v>
      </c>
      <c r="D93" s="394" t="s">
        <v>111</v>
      </c>
      <c r="E93" s="394"/>
      <c r="F93" s="55">
        <v>421421</v>
      </c>
      <c r="G93" s="62"/>
      <c r="H93" s="71">
        <v>30000</v>
      </c>
      <c r="I93" s="72"/>
      <c r="J93" s="48">
        <f t="shared" si="0"/>
        <v>30000</v>
      </c>
      <c r="K93" s="73">
        <v>0</v>
      </c>
      <c r="L93" s="74"/>
      <c r="M93" s="48">
        <f t="shared" si="1"/>
        <v>0</v>
      </c>
      <c r="N93" s="60"/>
      <c r="O93" s="50">
        <f t="shared" si="4"/>
        <v>30000</v>
      </c>
      <c r="P93" s="51"/>
      <c r="Q93" s="3"/>
    </row>
    <row r="94" spans="1:17">
      <c r="A94" s="43"/>
      <c r="B94" s="52"/>
      <c r="C94" s="53" t="s">
        <v>112</v>
      </c>
      <c r="D94" s="394" t="s">
        <v>113</v>
      </c>
      <c r="E94" s="394"/>
      <c r="F94" s="55">
        <v>421422</v>
      </c>
      <c r="G94" s="62"/>
      <c r="H94" s="71"/>
      <c r="I94" s="72"/>
      <c r="J94" s="48">
        <f t="shared" si="0"/>
        <v>0</v>
      </c>
      <c r="K94" s="73"/>
      <c r="L94" s="74"/>
      <c r="M94" s="48">
        <f t="shared" si="1"/>
        <v>0</v>
      </c>
      <c r="N94" s="60"/>
      <c r="O94" s="50">
        <f t="shared" si="4"/>
        <v>0</v>
      </c>
      <c r="P94" s="51"/>
      <c r="Q94" s="3"/>
    </row>
    <row r="95" spans="1:17">
      <c r="A95" s="43"/>
      <c r="B95" s="52"/>
      <c r="C95" s="53" t="s">
        <v>114</v>
      </c>
      <c r="D95" s="394" t="s">
        <v>115</v>
      </c>
      <c r="E95" s="394"/>
      <c r="F95" s="55">
        <v>421429</v>
      </c>
      <c r="G95" s="62"/>
      <c r="H95" s="71">
        <v>0</v>
      </c>
      <c r="I95" s="72"/>
      <c r="J95" s="48">
        <f t="shared" si="0"/>
        <v>0</v>
      </c>
      <c r="K95" s="73"/>
      <c r="L95" s="74"/>
      <c r="M95" s="48">
        <f t="shared" si="1"/>
        <v>0</v>
      </c>
      <c r="N95" s="60"/>
      <c r="O95" s="50">
        <f t="shared" si="4"/>
        <v>0</v>
      </c>
      <c r="P95" s="51"/>
      <c r="Q95" s="3"/>
    </row>
    <row r="96" spans="1:17">
      <c r="A96" s="43"/>
      <c r="B96" s="43" t="s">
        <v>116</v>
      </c>
      <c r="C96" s="77" t="s">
        <v>117</v>
      </c>
      <c r="D96" s="80"/>
      <c r="E96" s="80"/>
      <c r="F96" s="44">
        <v>421500</v>
      </c>
      <c r="G96" s="45">
        <f>SUM(G97:G101)</f>
        <v>0</v>
      </c>
      <c r="H96" s="46">
        <f>SUM(H97:H101)</f>
        <v>115000</v>
      </c>
      <c r="I96" s="47">
        <f>SUM(I97:I101)</f>
        <v>0</v>
      </c>
      <c r="J96" s="48">
        <f t="shared" si="0"/>
        <v>115000</v>
      </c>
      <c r="K96" s="49">
        <f>SUM(K97:K101)</f>
        <v>0</v>
      </c>
      <c r="L96" s="47">
        <f>SUM(L97:L101)</f>
        <v>0</v>
      </c>
      <c r="M96" s="48">
        <f t="shared" si="1"/>
        <v>0</v>
      </c>
      <c r="N96" s="48"/>
      <c r="O96" s="50">
        <f t="shared" si="4"/>
        <v>115000</v>
      </c>
      <c r="P96" s="51"/>
      <c r="Q96" s="3"/>
    </row>
    <row r="97" spans="1:17">
      <c r="A97" s="43"/>
      <c r="B97" s="105"/>
      <c r="C97" s="61" t="s">
        <v>118</v>
      </c>
      <c r="D97" s="53" t="s">
        <v>119</v>
      </c>
      <c r="E97" s="54"/>
      <c r="F97" s="55">
        <v>421511</v>
      </c>
      <c r="G97" s="62"/>
      <c r="H97" s="71">
        <v>0</v>
      </c>
      <c r="I97" s="72"/>
      <c r="J97" s="48">
        <f t="shared" si="0"/>
        <v>0</v>
      </c>
      <c r="K97" s="73">
        <v>0</v>
      </c>
      <c r="L97" s="47"/>
      <c r="M97" s="48">
        <f t="shared" si="1"/>
        <v>0</v>
      </c>
      <c r="N97" s="60"/>
      <c r="O97" s="50">
        <f t="shared" si="4"/>
        <v>0</v>
      </c>
      <c r="P97" s="51"/>
      <c r="Q97" s="3"/>
    </row>
    <row r="98" spans="1:17">
      <c r="A98" s="43"/>
      <c r="B98" s="105"/>
      <c r="C98" s="61" t="s">
        <v>120</v>
      </c>
      <c r="D98" s="394" t="s">
        <v>121</v>
      </c>
      <c r="E98" s="394"/>
      <c r="F98" s="55">
        <v>421512</v>
      </c>
      <c r="G98" s="62"/>
      <c r="H98" s="71">
        <v>50000</v>
      </c>
      <c r="I98" s="72"/>
      <c r="J98" s="48">
        <f t="shared" si="0"/>
        <v>50000</v>
      </c>
      <c r="K98" s="73">
        <v>0</v>
      </c>
      <c r="L98" s="47"/>
      <c r="M98" s="48">
        <f t="shared" si="1"/>
        <v>0</v>
      </c>
      <c r="N98" s="60"/>
      <c r="O98" s="50">
        <f t="shared" si="4"/>
        <v>50000</v>
      </c>
      <c r="P98" s="51"/>
      <c r="Q98" s="3"/>
    </row>
    <row r="99" spans="1:17">
      <c r="A99" s="43"/>
      <c r="B99" s="105"/>
      <c r="C99" s="61" t="s">
        <v>122</v>
      </c>
      <c r="D99" s="394" t="s">
        <v>123</v>
      </c>
      <c r="E99" s="394"/>
      <c r="F99" s="55">
        <v>421513</v>
      </c>
      <c r="G99" s="62"/>
      <c r="H99" s="71">
        <v>0</v>
      </c>
      <c r="I99" s="72"/>
      <c r="J99" s="48">
        <f t="shared" si="0"/>
        <v>0</v>
      </c>
      <c r="K99" s="73">
        <v>0</v>
      </c>
      <c r="L99" s="47"/>
      <c r="M99" s="48">
        <f t="shared" si="1"/>
        <v>0</v>
      </c>
      <c r="N99" s="60"/>
      <c r="O99" s="50">
        <f t="shared" ref="O99:O130" si="5">SUM(J99+M99+N99)</f>
        <v>0</v>
      </c>
      <c r="P99" s="51"/>
      <c r="Q99" s="3"/>
    </row>
    <row r="100" spans="1:17">
      <c r="A100" s="43"/>
      <c r="B100" s="105"/>
      <c r="C100" s="61" t="s">
        <v>124</v>
      </c>
      <c r="D100" s="394" t="s">
        <v>125</v>
      </c>
      <c r="E100" s="394"/>
      <c r="F100" s="55">
        <v>421519</v>
      </c>
      <c r="G100" s="62"/>
      <c r="H100" s="71">
        <v>40000</v>
      </c>
      <c r="I100" s="72"/>
      <c r="J100" s="48">
        <f t="shared" si="0"/>
        <v>40000</v>
      </c>
      <c r="K100" s="73"/>
      <c r="L100" s="47"/>
      <c r="M100" s="48">
        <f t="shared" si="1"/>
        <v>0</v>
      </c>
      <c r="N100" s="60"/>
      <c r="O100" s="50">
        <f t="shared" si="5"/>
        <v>40000</v>
      </c>
      <c r="P100" s="51"/>
      <c r="Q100" s="3"/>
    </row>
    <row r="101" spans="1:17">
      <c r="A101" s="43"/>
      <c r="B101" s="105"/>
      <c r="C101" s="61" t="s">
        <v>126</v>
      </c>
      <c r="D101" s="53" t="s">
        <v>127</v>
      </c>
      <c r="E101" s="54"/>
      <c r="F101" s="55">
        <v>421521</v>
      </c>
      <c r="G101" s="62"/>
      <c r="H101" s="71">
        <v>25000</v>
      </c>
      <c r="I101" s="72"/>
      <c r="J101" s="48">
        <f t="shared" si="0"/>
        <v>25000</v>
      </c>
      <c r="K101" s="73">
        <v>0</v>
      </c>
      <c r="L101" s="47"/>
      <c r="M101" s="48">
        <f t="shared" si="1"/>
        <v>0</v>
      </c>
      <c r="N101" s="60"/>
      <c r="O101" s="50">
        <f t="shared" si="5"/>
        <v>25000</v>
      </c>
      <c r="P101" s="51"/>
      <c r="Q101" s="3"/>
    </row>
    <row r="102" spans="1:17">
      <c r="A102" s="43"/>
      <c r="B102" s="98" t="s">
        <v>128</v>
      </c>
      <c r="C102" s="77" t="s">
        <v>129</v>
      </c>
      <c r="D102" s="80"/>
      <c r="E102" s="80"/>
      <c r="F102" s="44">
        <v>421600</v>
      </c>
      <c r="G102" s="93"/>
      <c r="H102" s="96"/>
      <c r="I102" s="78"/>
      <c r="J102" s="48">
        <f t="shared" si="0"/>
        <v>0</v>
      </c>
      <c r="K102" s="49"/>
      <c r="L102" s="47">
        <f>SUM(L103)</f>
        <v>0</v>
      </c>
      <c r="M102" s="48">
        <f t="shared" si="1"/>
        <v>0</v>
      </c>
      <c r="N102" s="48"/>
      <c r="O102" s="50">
        <f t="shared" si="5"/>
        <v>0</v>
      </c>
      <c r="P102" s="51"/>
      <c r="Q102" s="3"/>
    </row>
    <row r="103" spans="1:17">
      <c r="A103" s="43"/>
      <c r="B103" s="98" t="s">
        <v>130</v>
      </c>
      <c r="C103" s="77" t="s">
        <v>131</v>
      </c>
      <c r="D103" s="80"/>
      <c r="E103" s="80"/>
      <c r="F103" s="44">
        <v>421900</v>
      </c>
      <c r="G103" s="93"/>
      <c r="H103" s="96"/>
      <c r="I103" s="78">
        <v>0</v>
      </c>
      <c r="J103" s="48">
        <f t="shared" si="0"/>
        <v>0</v>
      </c>
      <c r="K103" s="49"/>
      <c r="L103" s="47"/>
      <c r="M103" s="48">
        <f t="shared" si="1"/>
        <v>0</v>
      </c>
      <c r="N103" s="48"/>
      <c r="O103" s="50">
        <f t="shared" si="5"/>
        <v>0</v>
      </c>
      <c r="P103" s="51"/>
      <c r="Q103" s="3"/>
    </row>
    <row r="104" spans="1:17">
      <c r="A104" s="98">
        <v>2</v>
      </c>
      <c r="B104" s="77" t="s">
        <v>281</v>
      </c>
      <c r="C104" s="77"/>
      <c r="D104" s="80"/>
      <c r="E104" s="80"/>
      <c r="F104" s="44">
        <v>422000</v>
      </c>
      <c r="G104" s="45">
        <f>SUM(G105:G107)</f>
        <v>70000</v>
      </c>
      <c r="H104" s="46">
        <f>SUM(H105:H107)</f>
        <v>100000</v>
      </c>
      <c r="I104" s="47">
        <f>SUM(I105:I107)</f>
        <v>0</v>
      </c>
      <c r="J104" s="48">
        <f t="shared" si="0"/>
        <v>170000</v>
      </c>
      <c r="K104" s="49">
        <f>SUM(K105:K107)</f>
        <v>0</v>
      </c>
      <c r="L104" s="47">
        <f>SUM(L105:L107)</f>
        <v>0</v>
      </c>
      <c r="M104" s="48">
        <f t="shared" si="1"/>
        <v>0</v>
      </c>
      <c r="N104" s="48"/>
      <c r="O104" s="50">
        <f t="shared" si="5"/>
        <v>170000</v>
      </c>
      <c r="P104" s="51"/>
      <c r="Q104" s="3"/>
    </row>
    <row r="105" spans="1:17">
      <c r="A105" s="98"/>
      <c r="B105" s="83" t="s">
        <v>24</v>
      </c>
      <c r="C105" s="394" t="s">
        <v>282</v>
      </c>
      <c r="D105" s="394"/>
      <c r="E105" s="394"/>
      <c r="F105" s="55">
        <v>422100</v>
      </c>
      <c r="G105" s="62">
        <v>0</v>
      </c>
      <c r="H105" s="71">
        <v>0</v>
      </c>
      <c r="I105" s="72"/>
      <c r="J105" s="48">
        <f t="shared" si="0"/>
        <v>0</v>
      </c>
      <c r="K105" s="73"/>
      <c r="L105" s="47"/>
      <c r="M105" s="48">
        <f t="shared" si="1"/>
        <v>0</v>
      </c>
      <c r="N105" s="60"/>
      <c r="O105" s="50">
        <f t="shared" si="5"/>
        <v>0</v>
      </c>
      <c r="P105" s="51"/>
      <c r="Q105" s="3"/>
    </row>
    <row r="106" spans="1:17">
      <c r="A106" s="98"/>
      <c r="B106" s="83" t="s">
        <v>26</v>
      </c>
      <c r="C106" s="53" t="s">
        <v>132</v>
      </c>
      <c r="D106" s="80"/>
      <c r="E106" s="80"/>
      <c r="F106" s="55">
        <v>422300</v>
      </c>
      <c r="G106" s="62">
        <v>70000</v>
      </c>
      <c r="H106" s="71">
        <v>100000</v>
      </c>
      <c r="I106" s="72"/>
      <c r="J106" s="48">
        <f t="shared" si="0"/>
        <v>170000</v>
      </c>
      <c r="K106" s="73"/>
      <c r="L106" s="74"/>
      <c r="M106" s="48">
        <f t="shared" si="1"/>
        <v>0</v>
      </c>
      <c r="N106" s="60"/>
      <c r="O106" s="50">
        <f t="shared" si="5"/>
        <v>170000</v>
      </c>
      <c r="P106" s="51"/>
      <c r="Q106" s="3"/>
    </row>
    <row r="107" spans="1:17">
      <c r="A107" s="98"/>
      <c r="B107" s="83"/>
      <c r="C107" s="53"/>
      <c r="D107" s="80"/>
      <c r="E107" s="80"/>
      <c r="F107" s="55">
        <v>422331</v>
      </c>
      <c r="G107" s="62"/>
      <c r="H107" s="71"/>
      <c r="I107" s="72"/>
      <c r="J107" s="48">
        <f t="shared" si="0"/>
        <v>0</v>
      </c>
      <c r="K107" s="49"/>
      <c r="L107" s="47"/>
      <c r="M107" s="48">
        <f t="shared" si="1"/>
        <v>0</v>
      </c>
      <c r="N107" s="48"/>
      <c r="O107" s="50">
        <f t="shared" si="5"/>
        <v>0</v>
      </c>
      <c r="P107" s="51"/>
      <c r="Q107" s="3"/>
    </row>
    <row r="108" spans="1:17" ht="36" customHeight="1">
      <c r="A108" s="98">
        <v>3</v>
      </c>
      <c r="B108" s="419" t="s">
        <v>133</v>
      </c>
      <c r="C108" s="419"/>
      <c r="D108" s="419"/>
      <c r="E108" s="419"/>
      <c r="F108" s="44">
        <v>423000</v>
      </c>
      <c r="G108" s="45">
        <f>G109+G112+G116+G118</f>
        <v>1080000</v>
      </c>
      <c r="H108" s="46">
        <f>SUM(H109+H112+H116+H118+H119+H122)</f>
        <v>445000</v>
      </c>
      <c r="I108" s="47">
        <f>I112+I116+I121+I122</f>
        <v>90000</v>
      </c>
      <c r="J108" s="48">
        <f t="shared" si="0"/>
        <v>1615000</v>
      </c>
      <c r="K108" s="49">
        <f>SUM(K109+K112+K116+K119)</f>
        <v>143000</v>
      </c>
      <c r="L108" s="47">
        <f>SUM(L109:L123)</f>
        <v>0</v>
      </c>
      <c r="M108" s="48">
        <f t="shared" si="1"/>
        <v>143000</v>
      </c>
      <c r="N108" s="48"/>
      <c r="O108" s="50">
        <f t="shared" si="5"/>
        <v>1758000</v>
      </c>
      <c r="P108" s="51"/>
      <c r="Q108" s="3"/>
    </row>
    <row r="109" spans="1:17">
      <c r="A109" s="98"/>
      <c r="B109" s="83" t="s">
        <v>134</v>
      </c>
      <c r="C109" s="53" t="s">
        <v>135</v>
      </c>
      <c r="D109" s="80"/>
      <c r="E109" s="80"/>
      <c r="F109" s="44">
        <v>423200</v>
      </c>
      <c r="G109" s="62"/>
      <c r="H109" s="96">
        <f>SUM(H110:H111)</f>
        <v>385000</v>
      </c>
      <c r="I109" s="78"/>
      <c r="J109" s="48">
        <f t="shared" si="0"/>
        <v>385000</v>
      </c>
      <c r="K109" s="49">
        <f>SUM(K110:K111)</f>
        <v>20000</v>
      </c>
      <c r="L109" s="47"/>
      <c r="M109" s="48">
        <f t="shared" si="1"/>
        <v>20000</v>
      </c>
      <c r="N109" s="48"/>
      <c r="O109" s="50">
        <f t="shared" si="5"/>
        <v>405000</v>
      </c>
      <c r="P109" s="51"/>
      <c r="Q109" s="3"/>
    </row>
    <row r="110" spans="1:17">
      <c r="A110" s="98"/>
      <c r="B110" s="83"/>
      <c r="C110" s="53" t="s">
        <v>136</v>
      </c>
      <c r="D110" s="394" t="s">
        <v>137</v>
      </c>
      <c r="E110" s="394"/>
      <c r="F110" s="44">
        <v>423212</v>
      </c>
      <c r="G110" s="62"/>
      <c r="H110" s="71">
        <v>355000</v>
      </c>
      <c r="I110" s="72"/>
      <c r="J110" s="48">
        <f t="shared" si="0"/>
        <v>355000</v>
      </c>
      <c r="K110" s="73">
        <v>20000</v>
      </c>
      <c r="L110" s="47"/>
      <c r="M110" s="48">
        <f t="shared" si="1"/>
        <v>20000</v>
      </c>
      <c r="N110" s="60"/>
      <c r="O110" s="50">
        <f t="shared" si="5"/>
        <v>375000</v>
      </c>
      <c r="P110" s="51"/>
      <c r="Q110" s="3"/>
    </row>
    <row r="111" spans="1:17">
      <c r="A111" s="98"/>
      <c r="B111" s="83"/>
      <c r="C111" s="165" t="s">
        <v>290</v>
      </c>
      <c r="D111" s="394" t="s">
        <v>138</v>
      </c>
      <c r="E111" s="394"/>
      <c r="F111" s="44">
        <v>423221</v>
      </c>
      <c r="G111" s="62"/>
      <c r="H111" s="71">
        <v>30000</v>
      </c>
      <c r="I111" s="72"/>
      <c r="J111" s="48">
        <f t="shared" si="0"/>
        <v>30000</v>
      </c>
      <c r="K111" s="73"/>
      <c r="L111" s="47"/>
      <c r="M111" s="48">
        <f t="shared" si="1"/>
        <v>0</v>
      </c>
      <c r="N111" s="60"/>
      <c r="O111" s="50">
        <f t="shared" si="5"/>
        <v>30000</v>
      </c>
      <c r="P111" s="51"/>
      <c r="Q111" s="3"/>
    </row>
    <row r="112" spans="1:17">
      <c r="A112" s="98"/>
      <c r="B112" s="116" t="s">
        <v>139</v>
      </c>
      <c r="C112" s="117" t="s">
        <v>140</v>
      </c>
      <c r="D112" s="118"/>
      <c r="E112" s="118"/>
      <c r="F112" s="44">
        <v>423300</v>
      </c>
      <c r="G112" s="177">
        <f>G113</f>
        <v>200000</v>
      </c>
      <c r="H112" s="96">
        <f>H113</f>
        <v>60000</v>
      </c>
      <c r="I112" s="175">
        <f>I113</f>
        <v>0</v>
      </c>
      <c r="J112" s="48">
        <f t="shared" si="0"/>
        <v>260000</v>
      </c>
      <c r="K112" s="73">
        <f>K113</f>
        <v>123000</v>
      </c>
      <c r="L112" s="47"/>
      <c r="M112" s="48">
        <f t="shared" si="1"/>
        <v>123000</v>
      </c>
      <c r="N112" s="48"/>
      <c r="O112" s="50">
        <f t="shared" si="5"/>
        <v>383000</v>
      </c>
      <c r="P112" s="51"/>
      <c r="Q112" s="3"/>
    </row>
    <row r="113" spans="1:19">
      <c r="A113" s="98"/>
      <c r="B113" s="83"/>
      <c r="C113" s="75" t="s">
        <v>141</v>
      </c>
      <c r="D113" s="394" t="s">
        <v>142</v>
      </c>
      <c r="E113" s="394"/>
      <c r="F113" s="44">
        <v>423311</v>
      </c>
      <c r="G113" s="62">
        <v>200000</v>
      </c>
      <c r="H113" s="71">
        <v>60000</v>
      </c>
      <c r="I113" s="72">
        <v>0</v>
      </c>
      <c r="J113" s="48">
        <f t="shared" si="0"/>
        <v>260000</v>
      </c>
      <c r="K113" s="73">
        <v>123000</v>
      </c>
      <c r="L113" s="47"/>
      <c r="M113" s="48">
        <f t="shared" si="1"/>
        <v>123000</v>
      </c>
      <c r="N113" s="48"/>
      <c r="O113" s="50">
        <f t="shared" si="5"/>
        <v>383000</v>
      </c>
      <c r="P113" s="51"/>
      <c r="Q113" s="3"/>
    </row>
    <row r="114" spans="1:19">
      <c r="A114" s="98"/>
      <c r="B114" s="83"/>
      <c r="C114" s="85"/>
      <c r="D114" s="85"/>
      <c r="E114" s="87"/>
      <c r="F114" s="44"/>
      <c r="G114" s="62"/>
      <c r="H114" s="71"/>
      <c r="I114" s="72"/>
      <c r="J114" s="48">
        <f t="shared" si="0"/>
        <v>0</v>
      </c>
      <c r="K114" s="73"/>
      <c r="L114" s="47"/>
      <c r="M114" s="48">
        <f t="shared" si="1"/>
        <v>0</v>
      </c>
      <c r="N114" s="48"/>
      <c r="O114" s="50">
        <f t="shared" si="5"/>
        <v>0</v>
      </c>
      <c r="P114" s="51"/>
      <c r="Q114" s="3"/>
    </row>
    <row r="115" spans="1:19">
      <c r="A115" s="98"/>
      <c r="B115" s="83"/>
      <c r="C115" s="85"/>
      <c r="D115" s="423"/>
      <c r="E115" s="423"/>
      <c r="F115" s="44"/>
      <c r="G115" s="62"/>
      <c r="H115" s="71"/>
      <c r="I115" s="72"/>
      <c r="J115" s="48">
        <f t="shared" si="0"/>
        <v>0</v>
      </c>
      <c r="K115" s="73"/>
      <c r="L115" s="47"/>
      <c r="M115" s="48">
        <f t="shared" si="1"/>
        <v>0</v>
      </c>
      <c r="N115" s="48"/>
      <c r="O115" s="50">
        <f t="shared" si="5"/>
        <v>0</v>
      </c>
      <c r="P115" s="51"/>
      <c r="Q115" s="3"/>
    </row>
    <row r="116" spans="1:19">
      <c r="A116" s="98"/>
      <c r="B116" s="119" t="s">
        <v>143</v>
      </c>
      <c r="C116" s="77" t="s">
        <v>144</v>
      </c>
      <c r="D116" s="80"/>
      <c r="E116" s="80"/>
      <c r="F116" s="44">
        <v>423400</v>
      </c>
      <c r="G116" s="93"/>
      <c r="H116" s="96">
        <f>H117</f>
        <v>0</v>
      </c>
      <c r="I116" s="78">
        <f>I117</f>
        <v>0</v>
      </c>
      <c r="J116" s="48">
        <f t="shared" si="0"/>
        <v>0</v>
      </c>
      <c r="K116" s="49">
        <f>K117</f>
        <v>0</v>
      </c>
      <c r="L116" s="47"/>
      <c r="M116" s="48">
        <f t="shared" si="1"/>
        <v>0</v>
      </c>
      <c r="N116" s="48"/>
      <c r="O116" s="50">
        <f t="shared" si="5"/>
        <v>0</v>
      </c>
      <c r="P116" s="51"/>
      <c r="Q116" s="3"/>
    </row>
    <row r="117" spans="1:19">
      <c r="A117" s="98"/>
      <c r="B117" s="83"/>
      <c r="C117" s="85" t="s">
        <v>145</v>
      </c>
      <c r="D117" s="422" t="s">
        <v>146</v>
      </c>
      <c r="E117" s="422"/>
      <c r="F117" s="44">
        <v>423432</v>
      </c>
      <c r="G117" s="62"/>
      <c r="H117" s="71">
        <v>0</v>
      </c>
      <c r="I117" s="72">
        <v>0</v>
      </c>
      <c r="J117" s="48">
        <f t="shared" si="0"/>
        <v>0</v>
      </c>
      <c r="K117" s="73">
        <v>0</v>
      </c>
      <c r="L117" s="47"/>
      <c r="M117" s="48">
        <f t="shared" si="1"/>
        <v>0</v>
      </c>
      <c r="N117" s="60"/>
      <c r="O117" s="50">
        <f t="shared" si="5"/>
        <v>0</v>
      </c>
      <c r="P117" s="51"/>
      <c r="Q117" s="3"/>
    </row>
    <row r="118" spans="1:19">
      <c r="A118" s="98"/>
      <c r="B118" s="83" t="s">
        <v>147</v>
      </c>
      <c r="C118" s="418" t="s">
        <v>301</v>
      </c>
      <c r="D118" s="394"/>
      <c r="E118" s="394"/>
      <c r="F118" s="44">
        <v>423500</v>
      </c>
      <c r="G118" s="62">
        <v>880000</v>
      </c>
      <c r="H118" s="96">
        <v>0</v>
      </c>
      <c r="I118" s="97">
        <v>0</v>
      </c>
      <c r="J118" s="48">
        <f>G118+H118+I118</f>
        <v>880000</v>
      </c>
      <c r="K118" s="73"/>
      <c r="L118" s="47"/>
      <c r="M118" s="48">
        <f t="shared" si="1"/>
        <v>0</v>
      </c>
      <c r="N118" s="60"/>
      <c r="O118" s="50">
        <f t="shared" si="5"/>
        <v>880000</v>
      </c>
      <c r="P118" s="51"/>
      <c r="Q118" s="3"/>
    </row>
    <row r="119" spans="1:19">
      <c r="A119" s="98"/>
      <c r="B119" s="83" t="s">
        <v>148</v>
      </c>
      <c r="C119" s="394" t="s">
        <v>149</v>
      </c>
      <c r="D119" s="394"/>
      <c r="E119" s="394"/>
      <c r="F119" s="55">
        <v>423600</v>
      </c>
      <c r="G119" s="62"/>
      <c r="H119" s="71"/>
      <c r="I119" s="72"/>
      <c r="J119" s="48">
        <f t="shared" si="0"/>
        <v>0</v>
      </c>
      <c r="K119" s="73"/>
      <c r="L119" s="47"/>
      <c r="M119" s="48">
        <f t="shared" si="1"/>
        <v>0</v>
      </c>
      <c r="N119" s="60"/>
      <c r="O119" s="50">
        <f t="shared" si="5"/>
        <v>0</v>
      </c>
      <c r="P119" s="51"/>
      <c r="Q119" s="3"/>
    </row>
    <row r="120" spans="1:19">
      <c r="A120" s="98"/>
      <c r="B120" s="119"/>
      <c r="C120" s="53" t="s">
        <v>150</v>
      </c>
      <c r="D120" s="53" t="s">
        <v>151</v>
      </c>
      <c r="E120" s="53"/>
      <c r="F120" s="44"/>
      <c r="G120" s="62"/>
      <c r="H120" s="71"/>
      <c r="I120" s="72"/>
      <c r="J120" s="48">
        <f t="shared" si="0"/>
        <v>0</v>
      </c>
      <c r="K120" s="73"/>
      <c r="L120" s="47"/>
      <c r="M120" s="48">
        <f t="shared" si="1"/>
        <v>0</v>
      </c>
      <c r="N120" s="60"/>
      <c r="O120" s="50">
        <f t="shared" si="5"/>
        <v>0</v>
      </c>
      <c r="P120" s="51"/>
      <c r="Q120" s="3"/>
    </row>
    <row r="121" spans="1:19" ht="18" customHeight="1">
      <c r="A121" s="98"/>
      <c r="B121" s="83" t="s">
        <v>152</v>
      </c>
      <c r="C121" s="415" t="s">
        <v>153</v>
      </c>
      <c r="D121" s="415"/>
      <c r="E121" s="415"/>
      <c r="F121" s="44">
        <v>423700</v>
      </c>
      <c r="G121" s="62"/>
      <c r="H121" s="71"/>
      <c r="I121" s="72">
        <v>70000</v>
      </c>
      <c r="J121" s="48">
        <f t="shared" si="0"/>
        <v>70000</v>
      </c>
      <c r="K121" s="73"/>
      <c r="L121" s="47"/>
      <c r="M121" s="48">
        <f t="shared" si="1"/>
        <v>0</v>
      </c>
      <c r="N121" s="60"/>
      <c r="O121" s="50">
        <f t="shared" si="5"/>
        <v>70000</v>
      </c>
      <c r="P121" s="51"/>
      <c r="Q121" s="3"/>
    </row>
    <row r="122" spans="1:19" ht="19.5" customHeight="1">
      <c r="A122" s="98"/>
      <c r="B122" s="83" t="s">
        <v>154</v>
      </c>
      <c r="C122" s="398" t="s">
        <v>155</v>
      </c>
      <c r="D122" s="398"/>
      <c r="E122" s="398"/>
      <c r="F122" s="44">
        <v>423900</v>
      </c>
      <c r="G122" s="62"/>
      <c r="H122" s="71">
        <v>0</v>
      </c>
      <c r="I122" s="72">
        <v>20000</v>
      </c>
      <c r="J122" s="48">
        <f t="shared" si="0"/>
        <v>20000</v>
      </c>
      <c r="K122" s="73"/>
      <c r="L122" s="74">
        <v>0</v>
      </c>
      <c r="M122" s="48">
        <f t="shared" si="1"/>
        <v>0</v>
      </c>
      <c r="N122" s="60"/>
      <c r="O122" s="50">
        <f t="shared" si="5"/>
        <v>20000</v>
      </c>
      <c r="P122" s="51"/>
      <c r="Q122" s="3"/>
    </row>
    <row r="123" spans="1:19" ht="18.75" customHeight="1">
      <c r="A123" s="98"/>
      <c r="B123" s="83" t="s">
        <v>156</v>
      </c>
      <c r="C123" s="398" t="s">
        <v>157</v>
      </c>
      <c r="D123" s="398"/>
      <c r="E123" s="398"/>
      <c r="F123" s="44"/>
      <c r="G123" s="62"/>
      <c r="H123" s="71"/>
      <c r="I123" s="72"/>
      <c r="J123" s="48">
        <f t="shared" si="0"/>
        <v>0</v>
      </c>
      <c r="K123" s="73"/>
      <c r="L123" s="47"/>
      <c r="M123" s="48">
        <f t="shared" si="1"/>
        <v>0</v>
      </c>
      <c r="N123" s="60"/>
      <c r="O123" s="50">
        <f t="shared" si="5"/>
        <v>0</v>
      </c>
      <c r="P123" s="51"/>
      <c r="Q123" s="3"/>
    </row>
    <row r="124" spans="1:19">
      <c r="A124" s="43">
        <v>4</v>
      </c>
      <c r="B124" s="77" t="s">
        <v>158</v>
      </c>
      <c r="C124" s="106"/>
      <c r="D124" s="80"/>
      <c r="E124" s="80"/>
      <c r="F124" s="44">
        <v>424000</v>
      </c>
      <c r="G124" s="45">
        <f>SUM(G125:G129)</f>
        <v>0</v>
      </c>
      <c r="H124" s="46">
        <f>SUM(H125)</f>
        <v>0</v>
      </c>
      <c r="I124" s="47">
        <f>SUM(I125:I129)</f>
        <v>0</v>
      </c>
      <c r="J124" s="48">
        <f t="shared" si="0"/>
        <v>0</v>
      </c>
      <c r="K124" s="49">
        <f>SUM(K125)</f>
        <v>0</v>
      </c>
      <c r="L124" s="47">
        <f>SUM(L125:L129)</f>
        <v>0</v>
      </c>
      <c r="M124" s="48">
        <f t="shared" si="1"/>
        <v>0</v>
      </c>
      <c r="N124" s="48"/>
      <c r="O124" s="50">
        <f t="shared" si="5"/>
        <v>0</v>
      </c>
      <c r="P124" s="51"/>
      <c r="Q124" s="3"/>
      <c r="R124" s="3"/>
      <c r="S124" s="3"/>
    </row>
    <row r="125" spans="1:19">
      <c r="A125" s="43"/>
      <c r="B125" s="98" t="s">
        <v>159</v>
      </c>
      <c r="C125" s="120" t="s">
        <v>160</v>
      </c>
      <c r="D125" s="121"/>
      <c r="E125" s="121"/>
      <c r="F125" s="44">
        <v>4243</v>
      </c>
      <c r="G125" s="93"/>
      <c r="H125" s="96">
        <f>SUM(H126:H129)</f>
        <v>0</v>
      </c>
      <c r="I125" s="78"/>
      <c r="J125" s="48">
        <f t="shared" si="0"/>
        <v>0</v>
      </c>
      <c r="K125" s="49">
        <f>K126+K126+K127+K128+K128</f>
        <v>0</v>
      </c>
      <c r="L125" s="47"/>
      <c r="M125" s="48">
        <f t="shared" si="1"/>
        <v>0</v>
      </c>
      <c r="N125" s="48"/>
      <c r="O125" s="50">
        <f t="shared" si="5"/>
        <v>0</v>
      </c>
      <c r="P125" s="51"/>
      <c r="Q125" s="3"/>
    </row>
    <row r="126" spans="1:19">
      <c r="A126" s="43"/>
      <c r="B126" s="44"/>
      <c r="C126" s="82" t="s">
        <v>161</v>
      </c>
      <c r="D126" s="416" t="s">
        <v>162</v>
      </c>
      <c r="E126" s="416"/>
      <c r="F126" s="122"/>
      <c r="G126" s="93"/>
      <c r="H126" s="96"/>
      <c r="I126" s="78"/>
      <c r="J126" s="48">
        <f t="shared" si="0"/>
        <v>0</v>
      </c>
      <c r="K126" s="49"/>
      <c r="L126" s="47"/>
      <c r="M126" s="48">
        <f t="shared" si="1"/>
        <v>0</v>
      </c>
      <c r="N126" s="48"/>
      <c r="O126" s="50">
        <f t="shared" si="5"/>
        <v>0</v>
      </c>
      <c r="P126" s="51"/>
      <c r="Q126" s="3"/>
    </row>
    <row r="127" spans="1:19">
      <c r="A127" s="43"/>
      <c r="B127" s="98"/>
      <c r="C127" s="70" t="s">
        <v>163</v>
      </c>
      <c r="D127" s="417" t="s">
        <v>164</v>
      </c>
      <c r="E127" s="417"/>
      <c r="F127" s="44">
        <v>424331</v>
      </c>
      <c r="G127" s="93"/>
      <c r="H127" s="94">
        <v>0</v>
      </c>
      <c r="I127" s="69"/>
      <c r="J127" s="123">
        <f t="shared" si="0"/>
        <v>0</v>
      </c>
      <c r="K127" s="124"/>
      <c r="L127" s="58"/>
      <c r="M127" s="123">
        <f t="shared" si="1"/>
        <v>0</v>
      </c>
      <c r="N127" s="123"/>
      <c r="O127" s="125">
        <f t="shared" si="5"/>
        <v>0</v>
      </c>
      <c r="P127" s="126"/>
      <c r="Q127" s="3"/>
    </row>
    <row r="128" spans="1:19">
      <c r="A128" s="43"/>
      <c r="B128" s="98"/>
      <c r="C128" s="53" t="s">
        <v>165</v>
      </c>
      <c r="D128" s="394" t="s">
        <v>166</v>
      </c>
      <c r="E128" s="394"/>
      <c r="F128" s="44">
        <v>424341</v>
      </c>
      <c r="G128" s="93"/>
      <c r="H128" s="94">
        <v>0</v>
      </c>
      <c r="I128" s="69"/>
      <c r="J128" s="123">
        <f t="shared" si="0"/>
        <v>0</v>
      </c>
      <c r="K128" s="124"/>
      <c r="L128" s="58"/>
      <c r="M128" s="123">
        <f t="shared" si="1"/>
        <v>0</v>
      </c>
      <c r="N128" s="123"/>
      <c r="O128" s="125">
        <f t="shared" si="5"/>
        <v>0</v>
      </c>
      <c r="P128" s="126"/>
      <c r="Q128" s="3"/>
    </row>
    <row r="129" spans="1:17">
      <c r="A129" s="43"/>
      <c r="B129" s="52"/>
      <c r="C129" s="53" t="s">
        <v>167</v>
      </c>
      <c r="D129" s="394" t="s">
        <v>168</v>
      </c>
      <c r="E129" s="394"/>
      <c r="F129" s="55">
        <v>424351</v>
      </c>
      <c r="G129" s="62"/>
      <c r="H129" s="71">
        <v>0</v>
      </c>
      <c r="I129" s="72"/>
      <c r="J129" s="127">
        <f t="shared" si="0"/>
        <v>0</v>
      </c>
      <c r="K129" s="128"/>
      <c r="L129" s="104"/>
      <c r="M129" s="127">
        <f t="shared" si="1"/>
        <v>0</v>
      </c>
      <c r="N129" s="127"/>
      <c r="O129" s="129">
        <f t="shared" si="5"/>
        <v>0</v>
      </c>
      <c r="P129" s="130"/>
      <c r="Q129" s="3"/>
    </row>
    <row r="130" spans="1:17">
      <c r="A130" s="43">
        <v>5</v>
      </c>
      <c r="B130" s="77" t="s">
        <v>169</v>
      </c>
      <c r="C130" s="106"/>
      <c r="D130" s="80"/>
      <c r="E130" s="80"/>
      <c r="F130" s="44">
        <v>425000</v>
      </c>
      <c r="G130" s="45">
        <f>SUM(G131+G142)</f>
        <v>200000</v>
      </c>
      <c r="H130" s="46">
        <f>H131+H142</f>
        <v>450000</v>
      </c>
      <c r="I130" s="47">
        <f>SUM(I131:I160)</f>
        <v>0</v>
      </c>
      <c r="J130" s="48">
        <f t="shared" si="0"/>
        <v>650000</v>
      </c>
      <c r="K130" s="49">
        <f>SUM(K131+K142)</f>
        <v>35000</v>
      </c>
      <c r="L130" s="49">
        <f>SUM(L131:L160)</f>
        <v>0</v>
      </c>
      <c r="M130" s="48">
        <f t="shared" si="1"/>
        <v>35000</v>
      </c>
      <c r="N130" s="48">
        <f>SUM(N131:N142)</f>
        <v>0</v>
      </c>
      <c r="O130" s="50">
        <f t="shared" si="5"/>
        <v>685000</v>
      </c>
      <c r="P130" s="51"/>
      <c r="Q130" s="3"/>
    </row>
    <row r="131" spans="1:17">
      <c r="A131" s="43"/>
      <c r="B131" s="98" t="s">
        <v>65</v>
      </c>
      <c r="C131" s="77" t="s">
        <v>170</v>
      </c>
      <c r="D131" s="80"/>
      <c r="E131" s="80"/>
      <c r="F131" s="44"/>
      <c r="G131" s="93">
        <f>SUM(G132:G141)</f>
        <v>50000</v>
      </c>
      <c r="H131" s="96">
        <f>SUM(H132:H141)</f>
        <v>20000</v>
      </c>
      <c r="I131" s="78"/>
      <c r="J131" s="48">
        <f t="shared" si="0"/>
        <v>70000</v>
      </c>
      <c r="K131" s="49">
        <f>SUM(K132:K141)</f>
        <v>5000</v>
      </c>
      <c r="L131" s="47"/>
      <c r="M131" s="48">
        <f t="shared" si="1"/>
        <v>5000</v>
      </c>
      <c r="N131" s="48"/>
      <c r="O131" s="50">
        <f t="shared" ref="O131:O162" si="6">SUM(J131+M131+N131)</f>
        <v>75000</v>
      </c>
      <c r="P131" s="51"/>
      <c r="Q131" s="3"/>
    </row>
    <row r="132" spans="1:17">
      <c r="A132" s="43"/>
      <c r="B132" s="52"/>
      <c r="C132" s="53" t="s">
        <v>67</v>
      </c>
      <c r="D132" s="394" t="s">
        <v>171</v>
      </c>
      <c r="E132" s="394"/>
      <c r="F132" s="55">
        <v>425111</v>
      </c>
      <c r="G132" s="62"/>
      <c r="H132" s="71">
        <v>0</v>
      </c>
      <c r="I132" s="72"/>
      <c r="J132" s="48">
        <f t="shared" si="0"/>
        <v>0</v>
      </c>
      <c r="K132" s="73"/>
      <c r="L132" s="47"/>
      <c r="M132" s="48">
        <f t="shared" si="1"/>
        <v>0</v>
      </c>
      <c r="N132" s="60"/>
      <c r="O132" s="50">
        <f t="shared" si="6"/>
        <v>0</v>
      </c>
      <c r="P132" s="51"/>
      <c r="Q132" s="3"/>
    </row>
    <row r="133" spans="1:17">
      <c r="A133" s="43"/>
      <c r="B133" s="52"/>
      <c r="C133" s="53" t="s">
        <v>69</v>
      </c>
      <c r="D133" s="394" t="s">
        <v>172</v>
      </c>
      <c r="E133" s="394"/>
      <c r="F133" s="55">
        <v>425112</v>
      </c>
      <c r="G133" s="62"/>
      <c r="H133" s="71">
        <v>0</v>
      </c>
      <c r="I133" s="72"/>
      <c r="J133" s="48">
        <f t="shared" si="0"/>
        <v>0</v>
      </c>
      <c r="K133" s="73"/>
      <c r="L133" s="47"/>
      <c r="M133" s="48">
        <f t="shared" si="1"/>
        <v>0</v>
      </c>
      <c r="N133" s="60"/>
      <c r="O133" s="50">
        <f t="shared" si="6"/>
        <v>0</v>
      </c>
      <c r="P133" s="51"/>
      <c r="Q133" s="3"/>
    </row>
    <row r="134" spans="1:17">
      <c r="A134" s="43"/>
      <c r="B134" s="52"/>
      <c r="C134" s="53" t="s">
        <v>173</v>
      </c>
      <c r="D134" s="107" t="s">
        <v>174</v>
      </c>
      <c r="E134" s="110"/>
      <c r="F134" s="55">
        <v>425113</v>
      </c>
      <c r="G134" s="62">
        <v>0</v>
      </c>
      <c r="H134" s="71">
        <v>0</v>
      </c>
      <c r="I134" s="72"/>
      <c r="J134" s="48">
        <f t="shared" si="0"/>
        <v>0</v>
      </c>
      <c r="K134" s="73">
        <v>0</v>
      </c>
      <c r="L134" s="47"/>
      <c r="M134" s="48">
        <f t="shared" si="1"/>
        <v>0</v>
      </c>
      <c r="N134" s="60"/>
      <c r="O134" s="50">
        <f t="shared" si="6"/>
        <v>0</v>
      </c>
      <c r="P134" s="51"/>
      <c r="Q134" s="3"/>
    </row>
    <row r="135" spans="1:17">
      <c r="A135" s="43"/>
      <c r="B135" s="52"/>
      <c r="C135" s="53" t="s">
        <v>175</v>
      </c>
      <c r="D135" s="394" t="s">
        <v>176</v>
      </c>
      <c r="E135" s="394"/>
      <c r="F135" s="55">
        <v>425114</v>
      </c>
      <c r="G135" s="62">
        <v>0</v>
      </c>
      <c r="H135" s="71">
        <v>0</v>
      </c>
      <c r="I135" s="72"/>
      <c r="J135" s="48">
        <f t="shared" si="0"/>
        <v>0</v>
      </c>
      <c r="K135" s="73"/>
      <c r="L135" s="47"/>
      <c r="M135" s="48">
        <f t="shared" si="1"/>
        <v>0</v>
      </c>
      <c r="N135" s="60"/>
      <c r="O135" s="50">
        <f t="shared" si="6"/>
        <v>0</v>
      </c>
      <c r="P135" s="51"/>
      <c r="Q135" s="3"/>
    </row>
    <row r="136" spans="1:17">
      <c r="A136" s="43"/>
      <c r="B136" s="52"/>
      <c r="C136" s="53" t="s">
        <v>177</v>
      </c>
      <c r="D136" s="394" t="s">
        <v>178</v>
      </c>
      <c r="E136" s="394"/>
      <c r="F136" s="55">
        <v>425115</v>
      </c>
      <c r="G136" s="62"/>
      <c r="H136" s="131">
        <v>0</v>
      </c>
      <c r="I136" s="72"/>
      <c r="J136" s="48">
        <f t="shared" si="0"/>
        <v>0</v>
      </c>
      <c r="K136" s="73">
        <v>0</v>
      </c>
      <c r="L136" s="47"/>
      <c r="M136" s="48">
        <f t="shared" si="1"/>
        <v>0</v>
      </c>
      <c r="N136" s="60"/>
      <c r="O136" s="50">
        <f t="shared" si="6"/>
        <v>0</v>
      </c>
      <c r="P136" s="51"/>
      <c r="Q136" s="3"/>
    </row>
    <row r="137" spans="1:17">
      <c r="A137" s="43"/>
      <c r="B137" s="52"/>
      <c r="C137" s="53" t="s">
        <v>179</v>
      </c>
      <c r="D137" s="394" t="s">
        <v>180</v>
      </c>
      <c r="E137" s="394"/>
      <c r="F137" s="55">
        <v>425116</v>
      </c>
      <c r="G137" s="62"/>
      <c r="H137" s="71">
        <v>0</v>
      </c>
      <c r="I137" s="72"/>
      <c r="J137" s="48">
        <f t="shared" si="0"/>
        <v>0</v>
      </c>
      <c r="K137" s="73">
        <v>0</v>
      </c>
      <c r="L137" s="47"/>
      <c r="M137" s="48">
        <f t="shared" si="1"/>
        <v>0</v>
      </c>
      <c r="N137" s="60"/>
      <c r="O137" s="50">
        <f t="shared" si="6"/>
        <v>0</v>
      </c>
      <c r="P137" s="51"/>
      <c r="Q137" s="3"/>
    </row>
    <row r="138" spans="1:17">
      <c r="A138" s="43"/>
      <c r="B138" s="52"/>
      <c r="C138" s="53" t="s">
        <v>181</v>
      </c>
      <c r="D138" s="394" t="s">
        <v>182</v>
      </c>
      <c r="E138" s="394"/>
      <c r="F138" s="55">
        <v>425117</v>
      </c>
      <c r="G138" s="62"/>
      <c r="H138" s="71">
        <v>20000</v>
      </c>
      <c r="I138" s="72"/>
      <c r="J138" s="48">
        <f t="shared" si="0"/>
        <v>20000</v>
      </c>
      <c r="K138" s="73"/>
      <c r="L138" s="47"/>
      <c r="M138" s="48">
        <f t="shared" si="1"/>
        <v>0</v>
      </c>
      <c r="N138" s="60"/>
      <c r="O138" s="50">
        <f t="shared" si="6"/>
        <v>20000</v>
      </c>
      <c r="P138" s="51"/>
      <c r="Q138" s="3"/>
    </row>
    <row r="139" spans="1:17">
      <c r="A139" s="43"/>
      <c r="B139" s="52"/>
      <c r="C139" s="53" t="s">
        <v>183</v>
      </c>
      <c r="D139" s="394" t="s">
        <v>184</v>
      </c>
      <c r="E139" s="394"/>
      <c r="F139" s="55">
        <v>425118</v>
      </c>
      <c r="G139" s="62"/>
      <c r="H139" s="71">
        <v>0</v>
      </c>
      <c r="I139" s="72"/>
      <c r="J139" s="48">
        <f t="shared" si="0"/>
        <v>0</v>
      </c>
      <c r="K139" s="73"/>
      <c r="L139" s="47"/>
      <c r="M139" s="48">
        <f t="shared" si="1"/>
        <v>0</v>
      </c>
      <c r="N139" s="60"/>
      <c r="O139" s="50">
        <f t="shared" si="6"/>
        <v>0</v>
      </c>
      <c r="P139" s="51"/>
      <c r="Q139" s="3"/>
    </row>
    <row r="140" spans="1:17">
      <c r="A140" s="43"/>
      <c r="B140" s="52"/>
      <c r="C140" s="53" t="s">
        <v>185</v>
      </c>
      <c r="D140" s="394" t="s">
        <v>186</v>
      </c>
      <c r="E140" s="394"/>
      <c r="F140" s="55">
        <v>425119</v>
      </c>
      <c r="G140" s="62"/>
      <c r="H140" s="71">
        <v>0</v>
      </c>
      <c r="I140" s="72"/>
      <c r="J140" s="48">
        <f t="shared" si="0"/>
        <v>0</v>
      </c>
      <c r="K140" s="73"/>
      <c r="L140" s="47"/>
      <c r="M140" s="48">
        <f t="shared" si="1"/>
        <v>0</v>
      </c>
      <c r="N140" s="60"/>
      <c r="O140" s="50">
        <f t="shared" si="6"/>
        <v>0</v>
      </c>
      <c r="P140" s="51"/>
      <c r="Q140" s="3"/>
    </row>
    <row r="141" spans="1:17">
      <c r="A141" s="43"/>
      <c r="B141" s="52"/>
      <c r="C141" s="53" t="s">
        <v>187</v>
      </c>
      <c r="D141" s="394" t="s">
        <v>188</v>
      </c>
      <c r="E141" s="394"/>
      <c r="F141" s="55">
        <v>425191</v>
      </c>
      <c r="G141" s="62">
        <v>50000</v>
      </c>
      <c r="H141" s="71">
        <v>0</v>
      </c>
      <c r="I141" s="72"/>
      <c r="J141" s="48">
        <f t="shared" si="0"/>
        <v>50000</v>
      </c>
      <c r="K141" s="73">
        <v>5000</v>
      </c>
      <c r="L141" s="47"/>
      <c r="M141" s="48">
        <f t="shared" si="1"/>
        <v>5000</v>
      </c>
      <c r="N141" s="60"/>
      <c r="O141" s="50">
        <f t="shared" si="6"/>
        <v>55000</v>
      </c>
      <c r="P141" s="51"/>
      <c r="Q141" s="3"/>
    </row>
    <row r="142" spans="1:17">
      <c r="A142" s="43"/>
      <c r="B142" s="98" t="s">
        <v>189</v>
      </c>
      <c r="C142" s="77" t="s">
        <v>190</v>
      </c>
      <c r="D142" s="80"/>
      <c r="E142" s="80"/>
      <c r="F142" s="44"/>
      <c r="G142" s="93">
        <f>SUM(G143:G160)</f>
        <v>150000</v>
      </c>
      <c r="H142" s="96">
        <f>SUM(H143+H147+H155+H159)</f>
        <v>430000</v>
      </c>
      <c r="I142" s="78"/>
      <c r="J142" s="48">
        <f t="shared" si="0"/>
        <v>580000</v>
      </c>
      <c r="K142" s="49">
        <v>30000</v>
      </c>
      <c r="L142" s="47"/>
      <c r="M142" s="48">
        <f t="shared" si="1"/>
        <v>30000</v>
      </c>
      <c r="N142" s="48"/>
      <c r="O142" s="50">
        <f t="shared" si="6"/>
        <v>610000</v>
      </c>
      <c r="P142" s="51"/>
      <c r="Q142" s="3"/>
    </row>
    <row r="143" spans="1:17">
      <c r="A143" s="43"/>
      <c r="B143" s="52"/>
      <c r="C143" s="53" t="s">
        <v>191</v>
      </c>
      <c r="D143" s="414" t="s">
        <v>192</v>
      </c>
      <c r="E143" s="414"/>
      <c r="F143" s="132">
        <v>425210</v>
      </c>
      <c r="G143" s="62"/>
      <c r="H143" s="96">
        <f>H144+H145+H146</f>
        <v>330000</v>
      </c>
      <c r="I143" s="97"/>
      <c r="J143" s="48">
        <f t="shared" si="0"/>
        <v>330000</v>
      </c>
      <c r="K143" s="73">
        <v>0</v>
      </c>
      <c r="L143" s="47"/>
      <c r="M143" s="48">
        <f t="shared" si="1"/>
        <v>0</v>
      </c>
      <c r="N143" s="60"/>
      <c r="O143" s="50">
        <f t="shared" si="6"/>
        <v>330000</v>
      </c>
      <c r="P143" s="51"/>
      <c r="Q143" s="3"/>
    </row>
    <row r="144" spans="1:17">
      <c r="A144" s="43"/>
      <c r="B144" s="52"/>
      <c r="C144" s="53"/>
      <c r="D144" s="394" t="s">
        <v>193</v>
      </c>
      <c r="E144" s="394"/>
      <c r="F144" s="55">
        <v>425211</v>
      </c>
      <c r="G144" s="62"/>
      <c r="H144" s="71">
        <v>300000</v>
      </c>
      <c r="I144" s="72"/>
      <c r="J144" s="48">
        <f t="shared" si="0"/>
        <v>300000</v>
      </c>
      <c r="K144" s="73"/>
      <c r="L144" s="47"/>
      <c r="M144" s="48">
        <f t="shared" si="1"/>
        <v>0</v>
      </c>
      <c r="N144" s="60"/>
      <c r="O144" s="50">
        <f t="shared" si="6"/>
        <v>300000</v>
      </c>
      <c r="P144" s="51"/>
      <c r="Q144" s="3"/>
    </row>
    <row r="145" spans="1:17">
      <c r="A145" s="43"/>
      <c r="B145" s="52"/>
      <c r="C145" s="107"/>
      <c r="D145" s="394" t="s">
        <v>194</v>
      </c>
      <c r="E145" s="394"/>
      <c r="F145" s="133">
        <v>425212</v>
      </c>
      <c r="G145" s="62"/>
      <c r="H145" s="71">
        <v>30000</v>
      </c>
      <c r="I145" s="72"/>
      <c r="J145" s="48">
        <f t="shared" si="0"/>
        <v>30000</v>
      </c>
      <c r="K145" s="73">
        <v>0</v>
      </c>
      <c r="L145" s="47"/>
      <c r="M145" s="48">
        <f t="shared" si="1"/>
        <v>0</v>
      </c>
      <c r="N145" s="60"/>
      <c r="O145" s="50">
        <f t="shared" si="6"/>
        <v>30000</v>
      </c>
      <c r="P145" s="51"/>
      <c r="Q145" s="3"/>
    </row>
    <row r="146" spans="1:17">
      <c r="A146" s="43"/>
      <c r="B146" s="52"/>
      <c r="C146" s="107"/>
      <c r="D146" s="394" t="s">
        <v>195</v>
      </c>
      <c r="E146" s="394"/>
      <c r="F146" s="133">
        <v>425213</v>
      </c>
      <c r="G146" s="62"/>
      <c r="H146" s="71">
        <v>0</v>
      </c>
      <c r="I146" s="72"/>
      <c r="J146" s="48">
        <f t="shared" si="0"/>
        <v>0</v>
      </c>
      <c r="K146" s="73"/>
      <c r="L146" s="47"/>
      <c r="M146" s="48">
        <f t="shared" si="1"/>
        <v>0</v>
      </c>
      <c r="N146" s="60"/>
      <c r="O146" s="50">
        <f t="shared" si="6"/>
        <v>0</v>
      </c>
      <c r="P146" s="51"/>
      <c r="Q146" s="3"/>
    </row>
    <row r="147" spans="1:17" ht="31.5" customHeight="1">
      <c r="A147" s="43"/>
      <c r="B147" s="52"/>
      <c r="C147" s="107" t="s">
        <v>196</v>
      </c>
      <c r="D147" s="400" t="s">
        <v>197</v>
      </c>
      <c r="E147" s="400"/>
      <c r="F147" s="134">
        <v>425220</v>
      </c>
      <c r="G147" s="62"/>
      <c r="H147" s="96">
        <f>SUM(H148:H154)</f>
        <v>0</v>
      </c>
      <c r="I147" s="97"/>
      <c r="J147" s="48">
        <f t="shared" si="0"/>
        <v>0</v>
      </c>
      <c r="K147" s="73"/>
      <c r="L147" s="47"/>
      <c r="M147" s="48">
        <f t="shared" si="1"/>
        <v>0</v>
      </c>
      <c r="N147" s="60"/>
      <c r="O147" s="50">
        <f t="shared" si="6"/>
        <v>0</v>
      </c>
      <c r="P147" s="51"/>
      <c r="Q147" s="3"/>
    </row>
    <row r="148" spans="1:17">
      <c r="A148" s="43"/>
      <c r="B148" s="52"/>
      <c r="C148" s="53"/>
      <c r="D148" s="394" t="s">
        <v>198</v>
      </c>
      <c r="E148" s="394"/>
      <c r="F148" s="55">
        <v>425221</v>
      </c>
      <c r="G148" s="62">
        <v>0</v>
      </c>
      <c r="H148" s="71">
        <v>0</v>
      </c>
      <c r="I148" s="72"/>
      <c r="J148" s="48">
        <f t="shared" si="0"/>
        <v>0</v>
      </c>
      <c r="K148" s="73"/>
      <c r="L148" s="47"/>
      <c r="M148" s="48">
        <f t="shared" si="1"/>
        <v>0</v>
      </c>
      <c r="N148" s="60"/>
      <c r="O148" s="50">
        <f t="shared" si="6"/>
        <v>0</v>
      </c>
      <c r="P148" s="51"/>
      <c r="Q148" s="3"/>
    </row>
    <row r="149" spans="1:17">
      <c r="A149" s="43"/>
      <c r="B149" s="52"/>
      <c r="C149" s="53"/>
      <c r="D149" s="394" t="s">
        <v>199</v>
      </c>
      <c r="E149" s="394"/>
      <c r="F149" s="55">
        <v>425222</v>
      </c>
      <c r="G149" s="62"/>
      <c r="H149" s="71">
        <v>0</v>
      </c>
      <c r="I149" s="72"/>
      <c r="J149" s="48">
        <f t="shared" si="0"/>
        <v>0</v>
      </c>
      <c r="K149" s="73"/>
      <c r="L149" s="47"/>
      <c r="M149" s="48">
        <f t="shared" si="1"/>
        <v>0</v>
      </c>
      <c r="N149" s="60"/>
      <c r="O149" s="50">
        <f t="shared" si="6"/>
        <v>0</v>
      </c>
      <c r="P149" s="51"/>
      <c r="Q149" s="3"/>
    </row>
    <row r="150" spans="1:17">
      <c r="A150" s="43"/>
      <c r="B150" s="52"/>
      <c r="C150" s="53"/>
      <c r="D150" s="394" t="s">
        <v>200</v>
      </c>
      <c r="E150" s="394"/>
      <c r="F150" s="55">
        <v>425223</v>
      </c>
      <c r="G150" s="62"/>
      <c r="H150" s="71">
        <v>0</v>
      </c>
      <c r="I150" s="72"/>
      <c r="J150" s="48">
        <f t="shared" si="0"/>
        <v>0</v>
      </c>
      <c r="K150" s="73"/>
      <c r="L150" s="47"/>
      <c r="M150" s="48">
        <f t="shared" si="1"/>
        <v>0</v>
      </c>
      <c r="N150" s="60"/>
      <c r="O150" s="50">
        <f t="shared" si="6"/>
        <v>0</v>
      </c>
      <c r="P150" s="51"/>
      <c r="Q150" s="3"/>
    </row>
    <row r="151" spans="1:17">
      <c r="A151" s="43"/>
      <c r="B151" s="52"/>
      <c r="C151" s="53"/>
      <c r="D151" s="394" t="s">
        <v>201</v>
      </c>
      <c r="E151" s="394"/>
      <c r="F151" s="55">
        <v>425224</v>
      </c>
      <c r="G151" s="62"/>
      <c r="H151" s="71">
        <v>0</v>
      </c>
      <c r="I151" s="72"/>
      <c r="J151" s="48">
        <f t="shared" si="0"/>
        <v>0</v>
      </c>
      <c r="K151" s="73"/>
      <c r="L151" s="47"/>
      <c r="M151" s="48">
        <f t="shared" si="1"/>
        <v>0</v>
      </c>
      <c r="N151" s="60"/>
      <c r="O151" s="50">
        <f t="shared" si="6"/>
        <v>0</v>
      </c>
      <c r="P151" s="51"/>
      <c r="Q151" s="3"/>
    </row>
    <row r="152" spans="1:17">
      <c r="A152" s="43"/>
      <c r="B152" s="52"/>
      <c r="C152" s="53"/>
      <c r="D152" s="394" t="s">
        <v>202</v>
      </c>
      <c r="E152" s="394"/>
      <c r="F152" s="55">
        <v>425225</v>
      </c>
      <c r="G152" s="62"/>
      <c r="H152" s="71">
        <v>0</v>
      </c>
      <c r="I152" s="72"/>
      <c r="J152" s="48">
        <f t="shared" si="0"/>
        <v>0</v>
      </c>
      <c r="K152" s="73"/>
      <c r="L152" s="47"/>
      <c r="M152" s="48">
        <f t="shared" si="1"/>
        <v>0</v>
      </c>
      <c r="N152" s="60"/>
      <c r="O152" s="50">
        <f t="shared" si="6"/>
        <v>0</v>
      </c>
      <c r="P152" s="51"/>
      <c r="Q152" s="3"/>
    </row>
    <row r="153" spans="1:17">
      <c r="A153" s="43"/>
      <c r="B153" s="52"/>
      <c r="C153" s="53"/>
      <c r="D153" s="394" t="s">
        <v>203</v>
      </c>
      <c r="E153" s="394"/>
      <c r="F153" s="55">
        <v>425226</v>
      </c>
      <c r="G153" s="62"/>
      <c r="H153" s="71"/>
      <c r="I153" s="72"/>
      <c r="J153" s="48">
        <f t="shared" si="0"/>
        <v>0</v>
      </c>
      <c r="K153" s="73"/>
      <c r="L153" s="47"/>
      <c r="M153" s="48">
        <f t="shared" si="1"/>
        <v>0</v>
      </c>
      <c r="N153" s="60"/>
      <c r="O153" s="50">
        <f t="shared" si="6"/>
        <v>0</v>
      </c>
      <c r="P153" s="51"/>
      <c r="Q153" s="3"/>
    </row>
    <row r="154" spans="1:17">
      <c r="A154" s="43"/>
      <c r="B154" s="52"/>
      <c r="C154" s="53"/>
      <c r="D154" s="394" t="s">
        <v>204</v>
      </c>
      <c r="E154" s="394"/>
      <c r="F154" s="55">
        <v>425227</v>
      </c>
      <c r="G154" s="62"/>
      <c r="H154" s="71">
        <v>0</v>
      </c>
      <c r="I154" s="72"/>
      <c r="J154" s="48">
        <f t="shared" si="0"/>
        <v>0</v>
      </c>
      <c r="K154" s="73"/>
      <c r="L154" s="47"/>
      <c r="M154" s="48">
        <f t="shared" si="1"/>
        <v>0</v>
      </c>
      <c r="N154" s="60"/>
      <c r="O154" s="50">
        <f t="shared" si="6"/>
        <v>0</v>
      </c>
      <c r="P154" s="51"/>
      <c r="Q154" s="3"/>
    </row>
    <row r="155" spans="1:17" ht="31.5" customHeight="1">
      <c r="A155" s="43"/>
      <c r="B155" s="52"/>
      <c r="C155" s="53" t="s">
        <v>205</v>
      </c>
      <c r="D155" s="400" t="s">
        <v>206</v>
      </c>
      <c r="E155" s="400"/>
      <c r="F155" s="132">
        <v>425250</v>
      </c>
      <c r="G155" s="62"/>
      <c r="H155" s="96">
        <f>SUM(H156:H158)</f>
        <v>100000</v>
      </c>
      <c r="I155" s="97"/>
      <c r="J155" s="48">
        <f t="shared" si="0"/>
        <v>100000</v>
      </c>
      <c r="K155" s="49">
        <f>SUM(K156:K158)</f>
        <v>30000</v>
      </c>
      <c r="L155" s="47"/>
      <c r="M155" s="48">
        <f t="shared" si="1"/>
        <v>30000</v>
      </c>
      <c r="N155" s="60"/>
      <c r="O155" s="50">
        <f t="shared" si="6"/>
        <v>130000</v>
      </c>
      <c r="P155" s="51"/>
      <c r="Q155" s="3"/>
    </row>
    <row r="156" spans="1:17">
      <c r="A156" s="43"/>
      <c r="B156" s="52"/>
      <c r="C156" s="53"/>
      <c r="D156" s="394" t="s">
        <v>207</v>
      </c>
      <c r="E156" s="394"/>
      <c r="F156" s="55">
        <v>425251</v>
      </c>
      <c r="G156" s="62">
        <v>150000</v>
      </c>
      <c r="H156" s="71">
        <v>50000</v>
      </c>
      <c r="I156" s="72"/>
      <c r="J156" s="48">
        <f t="shared" si="0"/>
        <v>200000</v>
      </c>
      <c r="K156" s="73">
        <v>30000</v>
      </c>
      <c r="L156" s="47"/>
      <c r="M156" s="48">
        <f t="shared" si="1"/>
        <v>30000</v>
      </c>
      <c r="N156" s="60"/>
      <c r="O156" s="50">
        <f t="shared" si="6"/>
        <v>230000</v>
      </c>
      <c r="P156" s="51"/>
      <c r="Q156" s="3"/>
    </row>
    <row r="157" spans="1:17">
      <c r="A157" s="43"/>
      <c r="B157" s="52"/>
      <c r="C157" s="53"/>
      <c r="D157" s="394" t="s">
        <v>208</v>
      </c>
      <c r="E157" s="394"/>
      <c r="F157" s="55">
        <v>425252</v>
      </c>
      <c r="G157" s="62"/>
      <c r="H157" s="71">
        <v>50000</v>
      </c>
      <c r="I157" s="72"/>
      <c r="J157" s="48">
        <f t="shared" si="0"/>
        <v>50000</v>
      </c>
      <c r="K157" s="73"/>
      <c r="L157" s="47"/>
      <c r="M157" s="48">
        <f t="shared" si="1"/>
        <v>0</v>
      </c>
      <c r="N157" s="60"/>
      <c r="O157" s="50">
        <f t="shared" si="6"/>
        <v>50000</v>
      </c>
      <c r="P157" s="51"/>
      <c r="Q157" s="3"/>
    </row>
    <row r="158" spans="1:17" ht="34.5" customHeight="1">
      <c r="A158" s="43"/>
      <c r="B158" s="52"/>
      <c r="C158" s="53"/>
      <c r="D158" s="398" t="s">
        <v>209</v>
      </c>
      <c r="E158" s="398"/>
      <c r="F158" s="55">
        <v>425253</v>
      </c>
      <c r="G158" s="62"/>
      <c r="H158" s="71">
        <v>0</v>
      </c>
      <c r="I158" s="72"/>
      <c r="J158" s="48">
        <f t="shared" si="0"/>
        <v>0</v>
      </c>
      <c r="K158" s="73"/>
      <c r="L158" s="47"/>
      <c r="M158" s="48">
        <f t="shared" si="1"/>
        <v>0</v>
      </c>
      <c r="N158" s="60"/>
      <c r="O158" s="50">
        <f t="shared" si="6"/>
        <v>0</v>
      </c>
      <c r="P158" s="51"/>
      <c r="Q158" s="3"/>
    </row>
    <row r="159" spans="1:17" ht="32.25" customHeight="1">
      <c r="A159" s="43"/>
      <c r="B159" s="52"/>
      <c r="C159" s="135" t="s">
        <v>210</v>
      </c>
      <c r="D159" s="400" t="s">
        <v>211</v>
      </c>
      <c r="E159" s="400"/>
      <c r="F159" s="132">
        <v>425290</v>
      </c>
      <c r="G159" s="62"/>
      <c r="H159" s="96">
        <f>H160</f>
        <v>0</v>
      </c>
      <c r="I159" s="97"/>
      <c r="J159" s="48">
        <f t="shared" si="0"/>
        <v>0</v>
      </c>
      <c r="K159" s="73"/>
      <c r="L159" s="47"/>
      <c r="M159" s="48">
        <f t="shared" si="1"/>
        <v>0</v>
      </c>
      <c r="N159" s="60"/>
      <c r="O159" s="50">
        <f t="shared" si="6"/>
        <v>0</v>
      </c>
      <c r="P159" s="51"/>
      <c r="Q159" s="3"/>
    </row>
    <row r="160" spans="1:17" ht="30.75" customHeight="1">
      <c r="A160" s="43"/>
      <c r="B160" s="55"/>
      <c r="C160" s="53"/>
      <c r="D160" s="409" t="s">
        <v>211</v>
      </c>
      <c r="E160" s="409"/>
      <c r="F160" s="55">
        <v>425291</v>
      </c>
      <c r="G160" s="62"/>
      <c r="H160" s="71">
        <v>0</v>
      </c>
      <c r="I160" s="72"/>
      <c r="J160" s="48">
        <f t="shared" si="0"/>
        <v>0</v>
      </c>
      <c r="K160" s="49"/>
      <c r="L160" s="47"/>
      <c r="M160" s="48">
        <f t="shared" si="1"/>
        <v>0</v>
      </c>
      <c r="N160" s="48"/>
      <c r="O160" s="50">
        <f t="shared" si="6"/>
        <v>0</v>
      </c>
      <c r="P160" s="51"/>
      <c r="Q160" s="3"/>
    </row>
    <row r="161" spans="1:17" ht="21.75" customHeight="1">
      <c r="A161" s="43">
        <v>6</v>
      </c>
      <c r="B161" s="77" t="s">
        <v>212</v>
      </c>
      <c r="C161" s="136"/>
      <c r="D161" s="407"/>
      <c r="E161" s="407"/>
      <c r="F161" s="44">
        <v>426000</v>
      </c>
      <c r="G161" s="45">
        <f>SUM(G166+G169+G185+G162)</f>
        <v>150000</v>
      </c>
      <c r="H161" s="46">
        <f>SUM(H162+H165+H166+H170+H181+H185)</f>
        <v>6553000</v>
      </c>
      <c r="I161" s="47">
        <f>SUM(I162+I166+I170+I181+I185)</f>
        <v>75000</v>
      </c>
      <c r="J161" s="48">
        <f t="shared" si="0"/>
        <v>6778000</v>
      </c>
      <c r="K161" s="137">
        <f>SUM(K162+K168+K166+K170+K181+K185)</f>
        <v>406000</v>
      </c>
      <c r="L161" s="47">
        <f>SUM(L162+L166+L170+L181+L185)</f>
        <v>0</v>
      </c>
      <c r="M161" s="48">
        <f t="shared" si="1"/>
        <v>406000</v>
      </c>
      <c r="N161" s="48"/>
      <c r="O161" s="50">
        <f t="shared" si="6"/>
        <v>7184000</v>
      </c>
      <c r="P161" s="51"/>
      <c r="Q161" s="3"/>
    </row>
    <row r="162" spans="1:17" ht="36" customHeight="1">
      <c r="A162" s="43"/>
      <c r="B162" s="105" t="s">
        <v>213</v>
      </c>
      <c r="C162" s="410" t="s">
        <v>214</v>
      </c>
      <c r="D162" s="410"/>
      <c r="E162" s="410"/>
      <c r="F162" s="44">
        <v>426100</v>
      </c>
      <c r="G162" s="45">
        <f>SUM(G163:G165)</f>
        <v>100000</v>
      </c>
      <c r="H162" s="46">
        <f>H163</f>
        <v>350000</v>
      </c>
      <c r="I162" s="47">
        <f>SUM(I163:I165)</f>
        <v>30000</v>
      </c>
      <c r="J162" s="48">
        <f t="shared" si="0"/>
        <v>480000</v>
      </c>
      <c r="K162" s="49">
        <f>SUM(K163:K164)</f>
        <v>30000</v>
      </c>
      <c r="L162" s="47">
        <f>SUM(L163:L165)</f>
        <v>0</v>
      </c>
      <c r="M162" s="48">
        <f t="shared" si="1"/>
        <v>30000</v>
      </c>
      <c r="N162" s="48"/>
      <c r="O162" s="50">
        <f t="shared" si="6"/>
        <v>510000</v>
      </c>
      <c r="P162" s="51"/>
      <c r="Q162" s="3"/>
    </row>
    <row r="163" spans="1:17">
      <c r="A163" s="43"/>
      <c r="B163" s="105"/>
      <c r="C163" s="61" t="s">
        <v>215</v>
      </c>
      <c r="D163" s="53" t="s">
        <v>216</v>
      </c>
      <c r="E163" s="54"/>
      <c r="F163" s="44">
        <v>426110</v>
      </c>
      <c r="G163" s="62"/>
      <c r="H163" s="71">
        <v>350000</v>
      </c>
      <c r="I163" s="72"/>
      <c r="J163" s="48">
        <f t="shared" si="0"/>
        <v>350000</v>
      </c>
      <c r="K163" s="73">
        <v>30000</v>
      </c>
      <c r="L163" s="47"/>
      <c r="M163" s="48">
        <f t="shared" si="1"/>
        <v>30000</v>
      </c>
      <c r="N163" s="60"/>
      <c r="O163" s="50">
        <f t="shared" ref="O163:O168" si="7">SUM(J163+M163+N163)</f>
        <v>380000</v>
      </c>
      <c r="P163" s="51"/>
      <c r="Q163" s="3"/>
    </row>
    <row r="164" spans="1:17">
      <c r="A164" s="43"/>
      <c r="B164" s="105"/>
      <c r="C164" s="61"/>
      <c r="D164" s="53"/>
      <c r="E164" s="54"/>
      <c r="F164" s="44">
        <v>426311</v>
      </c>
      <c r="G164" s="62">
        <v>100000</v>
      </c>
      <c r="H164" s="71">
        <v>0</v>
      </c>
      <c r="I164" s="72">
        <v>30000</v>
      </c>
      <c r="J164" s="48">
        <f t="shared" si="0"/>
        <v>130000</v>
      </c>
      <c r="K164" s="73"/>
      <c r="L164" s="47"/>
      <c r="M164" s="48">
        <f t="shared" si="1"/>
        <v>0</v>
      </c>
      <c r="N164" s="60"/>
      <c r="O164" s="50">
        <f t="shared" si="7"/>
        <v>130000</v>
      </c>
      <c r="P164" s="51"/>
      <c r="Q164" s="3"/>
    </row>
    <row r="165" spans="1:17">
      <c r="A165" s="43"/>
      <c r="B165" s="105" t="s">
        <v>217</v>
      </c>
      <c r="C165" s="404" t="s">
        <v>283</v>
      </c>
      <c r="D165" s="405"/>
      <c r="E165" s="406"/>
      <c r="F165" s="44">
        <v>426500</v>
      </c>
      <c r="G165" s="62"/>
      <c r="H165" s="96">
        <v>70000</v>
      </c>
      <c r="I165" s="97"/>
      <c r="J165" s="48">
        <f t="shared" si="0"/>
        <v>70000</v>
      </c>
      <c r="K165" s="49"/>
      <c r="L165" s="47"/>
      <c r="M165" s="48">
        <f t="shared" si="1"/>
        <v>0</v>
      </c>
      <c r="N165" s="48"/>
      <c r="O165" s="50">
        <f t="shared" si="7"/>
        <v>70000</v>
      </c>
      <c r="P165" s="51"/>
      <c r="Q165" s="3"/>
    </row>
    <row r="166" spans="1:17">
      <c r="A166" s="43"/>
      <c r="B166" s="105" t="s">
        <v>220</v>
      </c>
      <c r="C166" s="77" t="s">
        <v>218</v>
      </c>
      <c r="D166" s="80"/>
      <c r="E166" s="80"/>
      <c r="F166" s="44">
        <v>426400</v>
      </c>
      <c r="G166" s="45">
        <f>SUM(G167:G168)</f>
        <v>0</v>
      </c>
      <c r="H166" s="46">
        <f>SUM(H167+H168)</f>
        <v>1860000</v>
      </c>
      <c r="I166" s="47">
        <f>SUM(I167:I168)</f>
        <v>0</v>
      </c>
      <c r="J166" s="48">
        <f t="shared" si="0"/>
        <v>1860000</v>
      </c>
      <c r="K166" s="49">
        <f>SUM(K167:K168)</f>
        <v>0</v>
      </c>
      <c r="L166" s="47">
        <f>SUM(L167:L168)</f>
        <v>0</v>
      </c>
      <c r="M166" s="48">
        <f t="shared" si="1"/>
        <v>0</v>
      </c>
      <c r="N166" s="48"/>
      <c r="O166" s="50">
        <f t="shared" si="7"/>
        <v>1860000</v>
      </c>
      <c r="P166" s="51"/>
      <c r="Q166" s="3"/>
    </row>
    <row r="167" spans="1:17">
      <c r="A167" s="43"/>
      <c r="B167" s="105"/>
      <c r="C167" s="164" t="s">
        <v>291</v>
      </c>
      <c r="D167" s="394" t="s">
        <v>280</v>
      </c>
      <c r="E167" s="394"/>
      <c r="F167" s="44">
        <v>42641</v>
      </c>
      <c r="G167" s="62"/>
      <c r="H167" s="71">
        <v>1800000</v>
      </c>
      <c r="I167" s="72"/>
      <c r="J167" s="48">
        <f t="shared" si="0"/>
        <v>1800000</v>
      </c>
      <c r="K167" s="73"/>
      <c r="L167" s="74"/>
      <c r="M167" s="48">
        <f t="shared" si="1"/>
        <v>0</v>
      </c>
      <c r="N167" s="60"/>
      <c r="O167" s="50">
        <f t="shared" si="7"/>
        <v>1800000</v>
      </c>
      <c r="P167" s="51"/>
      <c r="Q167" s="3"/>
    </row>
    <row r="168" spans="1:17">
      <c r="A168" s="43"/>
      <c r="B168" s="105"/>
      <c r="C168" s="164" t="s">
        <v>292</v>
      </c>
      <c r="D168" s="107" t="s">
        <v>219</v>
      </c>
      <c r="E168" s="110"/>
      <c r="F168" s="44">
        <v>426491</v>
      </c>
      <c r="G168" s="62"/>
      <c r="H168" s="71">
        <v>60000</v>
      </c>
      <c r="I168" s="72"/>
      <c r="J168" s="48">
        <f t="shared" si="0"/>
        <v>60000</v>
      </c>
      <c r="K168" s="49"/>
      <c r="L168" s="47"/>
      <c r="M168" s="48">
        <f t="shared" si="1"/>
        <v>0</v>
      </c>
      <c r="N168" s="60"/>
      <c r="O168" s="50">
        <f t="shared" si="7"/>
        <v>60000</v>
      </c>
      <c r="P168" s="51"/>
      <c r="Q168" s="3"/>
    </row>
    <row r="169" spans="1:17" ht="39.75" customHeight="1">
      <c r="A169" s="43"/>
      <c r="B169" s="105"/>
      <c r="C169" s="401" t="s">
        <v>221</v>
      </c>
      <c r="D169" s="402"/>
      <c r="E169" s="403"/>
      <c r="F169" s="55">
        <v>426700</v>
      </c>
      <c r="G169" s="45">
        <f>SUM(G171:G181)</f>
        <v>50000</v>
      </c>
      <c r="H169" s="57">
        <f>SUM(H170+H181)</f>
        <v>4123000</v>
      </c>
      <c r="I169" s="113">
        <f>SUM(I170+I181)</f>
        <v>30000</v>
      </c>
      <c r="J169" s="48">
        <f t="shared" si="0"/>
        <v>4203000</v>
      </c>
      <c r="K169" s="138">
        <f>SUM(K170+K181)</f>
        <v>351000</v>
      </c>
      <c r="L169" s="113">
        <f>SUM(L170+L181)</f>
        <v>0</v>
      </c>
      <c r="M169" s="48">
        <f t="shared" si="1"/>
        <v>351000</v>
      </c>
      <c r="N169" s="139"/>
      <c r="O169" s="50">
        <f t="shared" ref="O169:O201" si="8">SUM(J169+M169+N169)</f>
        <v>4554000</v>
      </c>
      <c r="P169" s="51"/>
      <c r="Q169" s="3"/>
    </row>
    <row r="170" spans="1:17">
      <c r="A170" s="43"/>
      <c r="B170" s="43" t="s">
        <v>235</v>
      </c>
      <c r="C170" s="407" t="s">
        <v>222</v>
      </c>
      <c r="D170" s="407"/>
      <c r="E170" s="407"/>
      <c r="F170" s="44"/>
      <c r="G170" s="56">
        <f>SUM(G171+G172+G173+G174+G175+G179)</f>
        <v>0</v>
      </c>
      <c r="H170" s="57">
        <f>SUM(H171:H180)</f>
        <v>1693000</v>
      </c>
      <c r="I170" s="113">
        <f>SUM(I171:I179)</f>
        <v>0</v>
      </c>
      <c r="J170" s="48">
        <f t="shared" si="0"/>
        <v>1693000</v>
      </c>
      <c r="K170" s="138">
        <f>SUM(K171:K180)</f>
        <v>140400</v>
      </c>
      <c r="L170" s="113">
        <f>SUM(L171:L179)</f>
        <v>0</v>
      </c>
      <c r="M170" s="48">
        <f t="shared" si="1"/>
        <v>140400</v>
      </c>
      <c r="N170" s="139"/>
      <c r="O170" s="50">
        <f t="shared" si="8"/>
        <v>1833400</v>
      </c>
      <c r="P170" s="51"/>
      <c r="Q170" s="3"/>
    </row>
    <row r="171" spans="1:17">
      <c r="A171" s="43"/>
      <c r="B171" s="105"/>
      <c r="C171" s="164" t="s">
        <v>237</v>
      </c>
      <c r="D171" s="170" t="s">
        <v>303</v>
      </c>
      <c r="E171" s="54"/>
      <c r="F171" s="55"/>
      <c r="G171" s="62"/>
      <c r="H171" s="71">
        <v>783858</v>
      </c>
      <c r="I171" s="72"/>
      <c r="J171" s="48">
        <f t="shared" si="0"/>
        <v>783858</v>
      </c>
      <c r="K171" s="73"/>
      <c r="L171" s="74"/>
      <c r="M171" s="48">
        <f t="shared" si="1"/>
        <v>0</v>
      </c>
      <c r="N171" s="60"/>
      <c r="O171" s="50">
        <f t="shared" si="8"/>
        <v>783858</v>
      </c>
      <c r="P171" s="51"/>
      <c r="Q171" s="3"/>
    </row>
    <row r="172" spans="1:17">
      <c r="A172" s="43"/>
      <c r="B172" s="105"/>
      <c r="C172" s="164" t="s">
        <v>293</v>
      </c>
      <c r="D172" s="53" t="s">
        <v>223</v>
      </c>
      <c r="E172" s="54"/>
      <c r="F172" s="55"/>
      <c r="G172" s="62"/>
      <c r="H172" s="71"/>
      <c r="I172" s="72"/>
      <c r="J172" s="48">
        <f t="shared" si="0"/>
        <v>0</v>
      </c>
      <c r="K172" s="73"/>
      <c r="L172" s="74"/>
      <c r="M172" s="48">
        <f t="shared" si="1"/>
        <v>0</v>
      </c>
      <c r="N172" s="60"/>
      <c r="O172" s="50">
        <f t="shared" si="8"/>
        <v>0</v>
      </c>
      <c r="P172" s="51"/>
      <c r="Q172" s="3"/>
    </row>
    <row r="173" spans="1:17">
      <c r="A173" s="43"/>
      <c r="B173" s="105"/>
      <c r="C173" s="164" t="s">
        <v>294</v>
      </c>
      <c r="D173" s="53" t="s">
        <v>225</v>
      </c>
      <c r="E173" s="54"/>
      <c r="F173" s="55"/>
      <c r="G173" s="62"/>
      <c r="H173" s="71"/>
      <c r="I173" s="72"/>
      <c r="J173" s="48">
        <f t="shared" si="0"/>
        <v>0</v>
      </c>
      <c r="K173" s="73"/>
      <c r="L173" s="74"/>
      <c r="M173" s="48">
        <f t="shared" si="1"/>
        <v>0</v>
      </c>
      <c r="N173" s="60"/>
      <c r="O173" s="50">
        <f t="shared" si="8"/>
        <v>0</v>
      </c>
      <c r="P173" s="51"/>
      <c r="Q173" s="3"/>
    </row>
    <row r="174" spans="1:17">
      <c r="A174" s="43"/>
      <c r="B174" s="105"/>
      <c r="C174" s="164" t="s">
        <v>224</v>
      </c>
      <c r="D174" s="54" t="s">
        <v>227</v>
      </c>
      <c r="E174" s="54"/>
      <c r="F174" s="55">
        <v>4267116</v>
      </c>
      <c r="G174" s="62"/>
      <c r="H174" s="71">
        <v>0</v>
      </c>
      <c r="I174" s="72"/>
      <c r="J174" s="48">
        <f t="shared" si="0"/>
        <v>0</v>
      </c>
      <c r="K174" s="73"/>
      <c r="L174" s="74"/>
      <c r="M174" s="48">
        <f t="shared" si="1"/>
        <v>0</v>
      </c>
      <c r="N174" s="60"/>
      <c r="O174" s="50">
        <f t="shared" si="8"/>
        <v>0</v>
      </c>
      <c r="P174" s="51"/>
      <c r="Q174" s="3"/>
    </row>
    <row r="175" spans="1:17" ht="16.5" customHeight="1">
      <c r="A175" s="43"/>
      <c r="B175" s="105"/>
      <c r="C175" s="164" t="s">
        <v>226</v>
      </c>
      <c r="D175" s="54" t="s">
        <v>229</v>
      </c>
      <c r="E175" s="54"/>
      <c r="F175" s="55">
        <v>426711</v>
      </c>
      <c r="G175" s="62"/>
      <c r="H175" s="71">
        <v>909142</v>
      </c>
      <c r="I175" s="72">
        <v>0</v>
      </c>
      <c r="J175" s="48">
        <f t="shared" si="0"/>
        <v>909142</v>
      </c>
      <c r="K175" s="73">
        <v>140400</v>
      </c>
      <c r="L175" s="74">
        <v>0</v>
      </c>
      <c r="M175" s="48">
        <f t="shared" si="1"/>
        <v>140400</v>
      </c>
      <c r="N175" s="60"/>
      <c r="O175" s="50">
        <f t="shared" si="8"/>
        <v>1049542</v>
      </c>
      <c r="P175" s="51"/>
      <c r="Q175" s="3"/>
    </row>
    <row r="176" spans="1:17" ht="16.5" customHeight="1">
      <c r="A176" s="43"/>
      <c r="B176" s="105"/>
      <c r="C176" s="164" t="s">
        <v>228</v>
      </c>
      <c r="D176" s="408" t="s">
        <v>308</v>
      </c>
      <c r="E176" s="394"/>
      <c r="F176" s="55"/>
      <c r="G176" s="62"/>
      <c r="H176" s="96"/>
      <c r="I176" s="97"/>
      <c r="J176" s="48">
        <f t="shared" si="0"/>
        <v>0</v>
      </c>
      <c r="K176" s="73"/>
      <c r="L176" s="74"/>
      <c r="M176" s="48">
        <f t="shared" si="1"/>
        <v>0</v>
      </c>
      <c r="N176" s="60"/>
      <c r="O176" s="50">
        <f t="shared" si="8"/>
        <v>0</v>
      </c>
      <c r="P176" s="51"/>
      <c r="Q176" s="3"/>
    </row>
    <row r="177" spans="1:17" ht="16.5" customHeight="1">
      <c r="A177" s="43"/>
      <c r="B177" s="105"/>
      <c r="C177" s="164" t="s">
        <v>231</v>
      </c>
      <c r="D177" s="394" t="s">
        <v>230</v>
      </c>
      <c r="E177" s="394"/>
      <c r="F177" s="55"/>
      <c r="G177" s="62"/>
      <c r="H177" s="71"/>
      <c r="I177" s="72"/>
      <c r="J177" s="48">
        <f t="shared" si="0"/>
        <v>0</v>
      </c>
      <c r="K177" s="73"/>
      <c r="L177" s="74"/>
      <c r="M177" s="48">
        <f t="shared" si="1"/>
        <v>0</v>
      </c>
      <c r="N177" s="60"/>
      <c r="O177" s="50">
        <f t="shared" si="8"/>
        <v>0</v>
      </c>
      <c r="P177" s="51"/>
      <c r="Q177" s="3"/>
    </row>
    <row r="178" spans="1:17">
      <c r="A178" s="43"/>
      <c r="B178" s="105"/>
      <c r="C178" s="164" t="s">
        <v>233</v>
      </c>
      <c r="D178" s="54" t="s">
        <v>232</v>
      </c>
      <c r="E178" s="54"/>
      <c r="F178" s="55">
        <v>4267118</v>
      </c>
      <c r="G178" s="62"/>
      <c r="H178" s="71"/>
      <c r="I178" s="72"/>
      <c r="J178" s="48">
        <f t="shared" si="0"/>
        <v>0</v>
      </c>
      <c r="K178" s="73">
        <v>0</v>
      </c>
      <c r="L178" s="74">
        <v>0</v>
      </c>
      <c r="M178" s="48">
        <f t="shared" si="1"/>
        <v>0</v>
      </c>
      <c r="N178" s="60"/>
      <c r="O178" s="50">
        <f t="shared" si="8"/>
        <v>0</v>
      </c>
      <c r="P178" s="51"/>
      <c r="Q178" s="3"/>
    </row>
    <row r="179" spans="1:17">
      <c r="A179" s="43"/>
      <c r="B179" s="105"/>
      <c r="C179" s="164" t="s">
        <v>295</v>
      </c>
      <c r="D179" s="54" t="s">
        <v>234</v>
      </c>
      <c r="E179" s="54"/>
      <c r="F179" s="55">
        <v>4267111</v>
      </c>
      <c r="G179" s="62"/>
      <c r="H179" s="71">
        <v>0</v>
      </c>
      <c r="I179" s="72"/>
      <c r="J179" s="48">
        <f t="shared" si="0"/>
        <v>0</v>
      </c>
      <c r="K179" s="73">
        <v>0</v>
      </c>
      <c r="L179" s="74"/>
      <c r="M179" s="48">
        <f t="shared" si="1"/>
        <v>0</v>
      </c>
      <c r="N179" s="60"/>
      <c r="O179" s="50">
        <f t="shared" si="8"/>
        <v>0</v>
      </c>
      <c r="P179" s="51"/>
      <c r="Q179" s="3"/>
    </row>
    <row r="180" spans="1:17">
      <c r="A180" s="43"/>
      <c r="B180" s="43" t="s">
        <v>288</v>
      </c>
      <c r="C180" s="411" t="s">
        <v>286</v>
      </c>
      <c r="D180" s="412"/>
      <c r="E180" s="413"/>
      <c r="F180" s="44">
        <v>426791</v>
      </c>
      <c r="G180" s="62"/>
      <c r="H180" s="71"/>
      <c r="I180" s="72"/>
      <c r="J180" s="48"/>
      <c r="K180" s="49">
        <v>0</v>
      </c>
      <c r="L180" s="47"/>
      <c r="M180" s="48">
        <f>SUM(K180+L180)</f>
        <v>0</v>
      </c>
      <c r="N180" s="60"/>
      <c r="O180" s="50">
        <f t="shared" si="8"/>
        <v>0</v>
      </c>
      <c r="P180" s="51"/>
      <c r="Q180" s="3"/>
    </row>
    <row r="181" spans="1:17" s="6" customFormat="1" ht="15.75">
      <c r="A181" s="43"/>
      <c r="B181" s="140" t="s">
        <v>284</v>
      </c>
      <c r="C181" s="77" t="s">
        <v>236</v>
      </c>
      <c r="D181" s="80"/>
      <c r="E181" s="80"/>
      <c r="F181" s="44">
        <v>426751</v>
      </c>
      <c r="G181" s="56">
        <f>SUM(G182)</f>
        <v>50000</v>
      </c>
      <c r="H181" s="57">
        <f>SUM(H182:H184)</f>
        <v>2430000</v>
      </c>
      <c r="I181" s="47">
        <f>SUM(I182)</f>
        <v>30000</v>
      </c>
      <c r="J181" s="48">
        <f t="shared" si="0"/>
        <v>2510000</v>
      </c>
      <c r="K181" s="59">
        <f>SUM(K182)</f>
        <v>210600</v>
      </c>
      <c r="L181" s="47">
        <f>SUM(L182)</f>
        <v>0</v>
      </c>
      <c r="M181" s="48">
        <f t="shared" si="1"/>
        <v>210600</v>
      </c>
      <c r="N181" s="48"/>
      <c r="O181" s="50">
        <f t="shared" si="8"/>
        <v>2720600</v>
      </c>
      <c r="P181" s="51"/>
      <c r="Q181" s="3"/>
    </row>
    <row r="182" spans="1:17">
      <c r="A182" s="105"/>
      <c r="B182" s="83"/>
      <c r="C182" s="166" t="s">
        <v>296</v>
      </c>
      <c r="D182" s="54" t="s">
        <v>238</v>
      </c>
      <c r="E182" s="54"/>
      <c r="F182" s="55"/>
      <c r="G182" s="62">
        <v>50000</v>
      </c>
      <c r="H182" s="71">
        <v>2430000</v>
      </c>
      <c r="I182" s="72">
        <v>30000</v>
      </c>
      <c r="J182" s="48">
        <f t="shared" si="0"/>
        <v>2510000</v>
      </c>
      <c r="K182" s="73">
        <v>210600</v>
      </c>
      <c r="L182" s="74">
        <v>0</v>
      </c>
      <c r="M182" s="48">
        <f t="shared" si="1"/>
        <v>210600</v>
      </c>
      <c r="N182" s="60"/>
      <c r="O182" s="50">
        <f t="shared" si="8"/>
        <v>2720600</v>
      </c>
      <c r="P182" s="51"/>
      <c r="Q182" s="3"/>
    </row>
    <row r="183" spans="1:17">
      <c r="A183" s="105"/>
      <c r="B183" s="83"/>
      <c r="C183" s="166" t="s">
        <v>297</v>
      </c>
      <c r="D183" s="394" t="s">
        <v>15</v>
      </c>
      <c r="E183" s="394"/>
      <c r="F183" s="55"/>
      <c r="G183" s="62"/>
      <c r="H183" s="71">
        <v>0</v>
      </c>
      <c r="I183" s="72"/>
      <c r="J183" s="48">
        <f t="shared" si="0"/>
        <v>0</v>
      </c>
      <c r="K183" s="73"/>
      <c r="L183" s="74"/>
      <c r="M183" s="48">
        <f t="shared" si="1"/>
        <v>0</v>
      </c>
      <c r="N183" s="60"/>
      <c r="O183" s="50">
        <f t="shared" si="8"/>
        <v>0</v>
      </c>
      <c r="P183" s="51"/>
      <c r="Q183" s="3"/>
    </row>
    <row r="184" spans="1:17">
      <c r="A184" s="105"/>
      <c r="B184" s="141"/>
      <c r="C184" s="142"/>
      <c r="D184" s="394" t="s">
        <v>239</v>
      </c>
      <c r="E184" s="394"/>
      <c r="F184" s="55"/>
      <c r="G184" s="62"/>
      <c r="H184" s="96"/>
      <c r="I184" s="97"/>
      <c r="J184" s="48">
        <f t="shared" si="0"/>
        <v>0</v>
      </c>
      <c r="K184" s="73"/>
      <c r="L184" s="74"/>
      <c r="M184" s="48">
        <f t="shared" si="1"/>
        <v>0</v>
      </c>
      <c r="N184" s="60"/>
      <c r="O184" s="50">
        <f t="shared" si="8"/>
        <v>0</v>
      </c>
      <c r="P184" s="51"/>
      <c r="Q184" s="3"/>
    </row>
    <row r="185" spans="1:17" ht="34.5" customHeight="1">
      <c r="A185" s="43"/>
      <c r="B185" s="143" t="s">
        <v>240</v>
      </c>
      <c r="C185" s="395" t="s">
        <v>241</v>
      </c>
      <c r="D185" s="395"/>
      <c r="E185" s="395"/>
      <c r="F185" s="55"/>
      <c r="G185" s="62"/>
      <c r="H185" s="96">
        <f>SUM(H186+H189)</f>
        <v>150000</v>
      </c>
      <c r="I185" s="175">
        <f>I186+I189</f>
        <v>15000</v>
      </c>
      <c r="J185" s="48">
        <f t="shared" si="0"/>
        <v>165000</v>
      </c>
      <c r="K185" s="49">
        <f>SUM(K189+K186)</f>
        <v>25000</v>
      </c>
      <c r="L185" s="47"/>
      <c r="M185" s="48">
        <f t="shared" si="1"/>
        <v>25000</v>
      </c>
      <c r="N185" s="60"/>
      <c r="O185" s="50">
        <f t="shared" si="8"/>
        <v>190000</v>
      </c>
      <c r="P185" s="51"/>
      <c r="Q185" s="3"/>
    </row>
    <row r="186" spans="1:17" ht="24.75" customHeight="1">
      <c r="A186" s="111"/>
      <c r="B186" s="52"/>
      <c r="C186" s="108" t="s">
        <v>242</v>
      </c>
      <c r="D186" s="396" t="s">
        <v>243</v>
      </c>
      <c r="E186" s="396"/>
      <c r="F186" s="133">
        <v>426800</v>
      </c>
      <c r="G186" s="62"/>
      <c r="H186" s="96">
        <f>SUM(H187:H188)</f>
        <v>130000</v>
      </c>
      <c r="I186" s="97"/>
      <c r="J186" s="48">
        <f t="shared" si="0"/>
        <v>130000</v>
      </c>
      <c r="K186" s="49">
        <f>SUM(K187:K188)</f>
        <v>25000</v>
      </c>
      <c r="L186" s="47"/>
      <c r="M186" s="48">
        <f t="shared" si="1"/>
        <v>25000</v>
      </c>
      <c r="N186" s="60"/>
      <c r="O186" s="50">
        <f t="shared" si="8"/>
        <v>155000</v>
      </c>
      <c r="P186" s="51"/>
      <c r="Q186" s="3"/>
    </row>
    <row r="187" spans="1:17" ht="24.75" customHeight="1">
      <c r="A187" s="111"/>
      <c r="B187" s="52"/>
      <c r="C187" s="108"/>
      <c r="D187" s="397" t="s">
        <v>244</v>
      </c>
      <c r="E187" s="397"/>
      <c r="F187" s="133">
        <v>426811</v>
      </c>
      <c r="G187" s="62"/>
      <c r="H187" s="71">
        <v>130000</v>
      </c>
      <c r="I187" s="72"/>
      <c r="J187" s="48">
        <f t="shared" si="0"/>
        <v>130000</v>
      </c>
      <c r="K187" s="73">
        <v>25000</v>
      </c>
      <c r="L187" s="47"/>
      <c r="M187" s="48">
        <f t="shared" si="1"/>
        <v>25000</v>
      </c>
      <c r="N187" s="60"/>
      <c r="O187" s="50">
        <f t="shared" si="8"/>
        <v>155000</v>
      </c>
      <c r="P187" s="51"/>
      <c r="Q187" s="3"/>
    </row>
    <row r="188" spans="1:17" ht="24.75" customHeight="1">
      <c r="A188" s="111"/>
      <c r="B188" s="52"/>
      <c r="C188" s="108"/>
      <c r="D188" s="397" t="s">
        <v>245</v>
      </c>
      <c r="E188" s="397"/>
      <c r="F188" s="133">
        <v>426812</v>
      </c>
      <c r="G188" s="62"/>
      <c r="H188" s="71">
        <v>0</v>
      </c>
      <c r="I188" s="72"/>
      <c r="J188" s="48">
        <f t="shared" si="0"/>
        <v>0</v>
      </c>
      <c r="K188" s="73">
        <v>0</v>
      </c>
      <c r="L188" s="47"/>
      <c r="M188" s="48">
        <f t="shared" si="1"/>
        <v>0</v>
      </c>
      <c r="N188" s="60"/>
      <c r="O188" s="50">
        <f t="shared" si="8"/>
        <v>0</v>
      </c>
      <c r="P188" s="51"/>
      <c r="Q188" s="3"/>
    </row>
    <row r="189" spans="1:17" ht="23.25" customHeight="1">
      <c r="A189" s="111"/>
      <c r="B189" s="52"/>
      <c r="C189" s="108" t="s">
        <v>246</v>
      </c>
      <c r="D189" s="396" t="s">
        <v>247</v>
      </c>
      <c r="E189" s="396"/>
      <c r="F189" s="133">
        <v>426900</v>
      </c>
      <c r="G189" s="62"/>
      <c r="H189" s="96">
        <f>SUM(H190:H192)</f>
        <v>20000</v>
      </c>
      <c r="I189" s="175">
        <f>I190+I191+I192</f>
        <v>15000</v>
      </c>
      <c r="J189" s="48">
        <f t="shared" si="0"/>
        <v>35000</v>
      </c>
      <c r="K189" s="49">
        <f>SUM(K190:K192)</f>
        <v>0</v>
      </c>
      <c r="L189" s="47"/>
      <c r="M189" s="48">
        <f t="shared" si="1"/>
        <v>0</v>
      </c>
      <c r="N189" s="60"/>
      <c r="O189" s="50">
        <f t="shared" si="8"/>
        <v>35000</v>
      </c>
      <c r="P189" s="51"/>
      <c r="Q189" s="3"/>
    </row>
    <row r="190" spans="1:17" ht="23.25" customHeight="1">
      <c r="A190" s="144"/>
      <c r="B190" s="143"/>
      <c r="C190" s="145"/>
      <c r="D190" s="397" t="s">
        <v>248</v>
      </c>
      <c r="E190" s="397"/>
      <c r="F190" s="133">
        <v>426911</v>
      </c>
      <c r="G190" s="62"/>
      <c r="H190" s="71">
        <v>20000</v>
      </c>
      <c r="I190" s="72"/>
      <c r="J190" s="48">
        <f t="shared" si="0"/>
        <v>20000</v>
      </c>
      <c r="K190" s="73"/>
      <c r="L190" s="74"/>
      <c r="M190" s="48">
        <f t="shared" si="1"/>
        <v>0</v>
      </c>
      <c r="N190" s="60"/>
      <c r="O190" s="50">
        <f t="shared" si="8"/>
        <v>20000</v>
      </c>
      <c r="P190" s="51"/>
      <c r="Q190" s="3"/>
    </row>
    <row r="191" spans="1:17" ht="23.25" customHeight="1">
      <c r="A191" s="43"/>
      <c r="B191" s="52"/>
      <c r="C191" s="108"/>
      <c r="D191" s="397" t="s">
        <v>249</v>
      </c>
      <c r="E191" s="397"/>
      <c r="F191" s="133">
        <v>426912</v>
      </c>
      <c r="G191" s="62"/>
      <c r="H191" s="71">
        <v>0</v>
      </c>
      <c r="I191" s="72"/>
      <c r="J191" s="48">
        <f t="shared" si="0"/>
        <v>0</v>
      </c>
      <c r="K191" s="73"/>
      <c r="L191" s="74"/>
      <c r="M191" s="48">
        <f t="shared" si="1"/>
        <v>0</v>
      </c>
      <c r="N191" s="60"/>
      <c r="O191" s="50">
        <f t="shared" si="8"/>
        <v>0</v>
      </c>
      <c r="P191" s="51"/>
      <c r="Q191" s="3"/>
    </row>
    <row r="192" spans="1:17" ht="23.25" customHeight="1">
      <c r="A192" s="43"/>
      <c r="B192" s="52"/>
      <c r="C192" s="108"/>
      <c r="D192" s="397" t="s">
        <v>250</v>
      </c>
      <c r="E192" s="397"/>
      <c r="F192" s="133">
        <v>426913</v>
      </c>
      <c r="G192" s="62"/>
      <c r="H192" s="71">
        <v>0</v>
      </c>
      <c r="I192" s="72">
        <v>15000</v>
      </c>
      <c r="J192" s="48">
        <f t="shared" si="0"/>
        <v>15000</v>
      </c>
      <c r="K192" s="73">
        <v>0</v>
      </c>
      <c r="L192" s="74">
        <v>3000</v>
      </c>
      <c r="M192" s="48">
        <f t="shared" si="1"/>
        <v>3000</v>
      </c>
      <c r="N192" s="60"/>
      <c r="O192" s="50">
        <f t="shared" si="8"/>
        <v>18000</v>
      </c>
      <c r="P192" s="51"/>
      <c r="Q192" s="3"/>
    </row>
    <row r="193" spans="1:17" ht="34.5" customHeight="1">
      <c r="A193" s="146"/>
      <c r="B193" s="147"/>
      <c r="C193" s="148"/>
      <c r="D193" s="148"/>
      <c r="E193" s="149" t="s">
        <v>251</v>
      </c>
      <c r="F193" s="55"/>
      <c r="G193" s="93"/>
      <c r="H193" s="68">
        <f>SUM(H72+H83+H89+H96+H102+H104+H108+H124+H130+H162+H165+H168+H185+H200+H204+H180)</f>
        <v>2510000</v>
      </c>
      <c r="I193" s="68">
        <f>SUM(I72+I83+I89+I96+I102+I104+I108+I124+I130+I162+I165+I168+I185+I200+I204+I180)</f>
        <v>292000</v>
      </c>
      <c r="J193" s="48">
        <f t="shared" si="0"/>
        <v>2802000</v>
      </c>
      <c r="K193" s="150">
        <f>SUM(K72+K83+K89+K96+K102+K103+K104+K108+K124+K130+K162+K168+K185+K200+K204+K180)</f>
        <v>233000</v>
      </c>
      <c r="L193" s="151">
        <f>SUM(L72+L83+L89+L96+L102+L104+L108+L124+L130+L162+L166+L185+L204)</f>
        <v>8000</v>
      </c>
      <c r="M193" s="48">
        <f t="shared" si="1"/>
        <v>241000</v>
      </c>
      <c r="N193" s="152"/>
      <c r="O193" s="50">
        <f t="shared" si="8"/>
        <v>3043000</v>
      </c>
      <c r="P193" s="51"/>
      <c r="Q193" s="3"/>
    </row>
    <row r="194" spans="1:17" ht="22.5" customHeight="1">
      <c r="A194" s="399" t="s">
        <v>252</v>
      </c>
      <c r="B194" s="399"/>
      <c r="C194" s="399"/>
      <c r="D194" s="399"/>
      <c r="E194" s="399"/>
      <c r="F194" s="55"/>
      <c r="G194" s="62"/>
      <c r="H194" s="71">
        <f>SUM(H195:H196)</f>
        <v>0</v>
      </c>
      <c r="I194" s="175">
        <f>I195+I196</f>
        <v>83000</v>
      </c>
      <c r="J194" s="48">
        <f t="shared" si="0"/>
        <v>83000</v>
      </c>
      <c r="K194" s="73"/>
      <c r="L194" s="74">
        <f>SUM(L195:L196)</f>
        <v>0</v>
      </c>
      <c r="M194" s="48">
        <f t="shared" si="1"/>
        <v>0</v>
      </c>
      <c r="N194" s="60"/>
      <c r="O194" s="50">
        <f t="shared" si="8"/>
        <v>83000</v>
      </c>
      <c r="P194" s="51"/>
      <c r="Q194" s="3"/>
    </row>
    <row r="195" spans="1:17" ht="22.5" customHeight="1">
      <c r="A195" s="43"/>
      <c r="B195" s="52">
        <v>1</v>
      </c>
      <c r="C195" s="398" t="s">
        <v>253</v>
      </c>
      <c r="D195" s="398"/>
      <c r="E195" s="398"/>
      <c r="F195" s="55"/>
      <c r="G195" s="62"/>
      <c r="H195" s="71"/>
      <c r="I195" s="72">
        <v>30000</v>
      </c>
      <c r="J195" s="48">
        <f t="shared" si="0"/>
        <v>30000</v>
      </c>
      <c r="K195" s="73"/>
      <c r="L195" s="74"/>
      <c r="M195" s="48">
        <f t="shared" si="1"/>
        <v>0</v>
      </c>
      <c r="N195" s="60"/>
      <c r="O195" s="50">
        <f t="shared" si="8"/>
        <v>30000</v>
      </c>
      <c r="P195" s="51"/>
      <c r="Q195" s="3"/>
    </row>
    <row r="196" spans="1:17" ht="22.5" customHeight="1">
      <c r="A196" s="43"/>
      <c r="B196" s="52">
        <v>2</v>
      </c>
      <c r="C196" s="398" t="s">
        <v>254</v>
      </c>
      <c r="D196" s="398"/>
      <c r="E196" s="398"/>
      <c r="F196" s="55"/>
      <c r="G196" s="62"/>
      <c r="H196" s="71"/>
      <c r="I196" s="72">
        <v>53000</v>
      </c>
      <c r="J196" s="48">
        <f t="shared" si="0"/>
        <v>53000</v>
      </c>
      <c r="K196" s="73"/>
      <c r="L196" s="74"/>
      <c r="M196" s="48">
        <f t="shared" si="1"/>
        <v>0</v>
      </c>
      <c r="N196" s="60"/>
      <c r="O196" s="50">
        <f t="shared" si="8"/>
        <v>53000</v>
      </c>
      <c r="P196" s="51"/>
      <c r="Q196" s="3"/>
    </row>
    <row r="197" spans="1:17" ht="22.5" customHeight="1">
      <c r="A197" s="393" t="s">
        <v>255</v>
      </c>
      <c r="B197" s="393"/>
      <c r="C197" s="393"/>
      <c r="D197" s="393"/>
      <c r="E197" s="393"/>
      <c r="F197" s="44">
        <v>441300</v>
      </c>
      <c r="G197" s="62"/>
      <c r="H197" s="71"/>
      <c r="I197" s="175">
        <v>15000</v>
      </c>
      <c r="J197" s="48">
        <f t="shared" si="0"/>
        <v>15000</v>
      </c>
      <c r="K197" s="73"/>
      <c r="L197" s="74"/>
      <c r="M197" s="48">
        <f t="shared" si="1"/>
        <v>0</v>
      </c>
      <c r="N197" s="60"/>
      <c r="O197" s="50">
        <f t="shared" si="8"/>
        <v>15000</v>
      </c>
      <c r="P197" s="51"/>
      <c r="Q197" s="3"/>
    </row>
    <row r="198" spans="1:17">
      <c r="A198" s="393" t="s">
        <v>256</v>
      </c>
      <c r="B198" s="393"/>
      <c r="C198" s="393"/>
      <c r="D198" s="393"/>
      <c r="E198" s="393"/>
      <c r="F198" s="44">
        <v>460000</v>
      </c>
      <c r="G198" s="62">
        <f>G199</f>
        <v>0</v>
      </c>
      <c r="H198" s="96">
        <f>SUM(H199)</f>
        <v>900000</v>
      </c>
      <c r="I198" s="78"/>
      <c r="J198" s="48">
        <f t="shared" si="0"/>
        <v>900000</v>
      </c>
      <c r="K198" s="49">
        <f>SUM(K199)</f>
        <v>0</v>
      </c>
      <c r="L198" s="47">
        <f>SUM(L199)</f>
        <v>0</v>
      </c>
      <c r="M198" s="48">
        <f t="shared" si="1"/>
        <v>0</v>
      </c>
      <c r="N198" s="60"/>
      <c r="O198" s="50">
        <f t="shared" si="8"/>
        <v>900000</v>
      </c>
      <c r="P198" s="51"/>
      <c r="Q198" s="3"/>
    </row>
    <row r="199" spans="1:17">
      <c r="A199" s="98"/>
      <c r="B199" s="52"/>
      <c r="C199" s="394" t="s">
        <v>257</v>
      </c>
      <c r="D199" s="394"/>
      <c r="E199" s="394"/>
      <c r="F199" s="364">
        <v>465112</v>
      </c>
      <c r="G199" s="62"/>
      <c r="H199" s="71">
        <v>900000</v>
      </c>
      <c r="I199" s="72"/>
      <c r="J199" s="48">
        <f t="shared" si="0"/>
        <v>900000</v>
      </c>
      <c r="K199" s="73"/>
      <c r="L199" s="74"/>
      <c r="M199" s="48">
        <f t="shared" si="1"/>
        <v>0</v>
      </c>
      <c r="N199" s="60"/>
      <c r="O199" s="50">
        <f t="shared" si="8"/>
        <v>900000</v>
      </c>
      <c r="P199" s="51"/>
      <c r="Q199" s="3"/>
    </row>
    <row r="200" spans="1:17">
      <c r="A200" s="77" t="s">
        <v>258</v>
      </c>
      <c r="B200" s="77"/>
      <c r="C200" s="77"/>
      <c r="D200" s="106"/>
      <c r="E200" s="80"/>
      <c r="F200" s="44">
        <v>482000</v>
      </c>
      <c r="G200" s="45">
        <f>SUM(G201:G203)</f>
        <v>0</v>
      </c>
      <c r="H200" s="46">
        <f>SUM(H201:H203)</f>
        <v>80000</v>
      </c>
      <c r="I200" s="47">
        <f>SUM(I201:I203)</f>
        <v>10000</v>
      </c>
      <c r="J200" s="48">
        <f t="shared" si="0"/>
        <v>90000</v>
      </c>
      <c r="K200" s="49">
        <f>SUM(K201:K203)</f>
        <v>0</v>
      </c>
      <c r="L200" s="47">
        <f>SUM(L201:L204)</f>
        <v>0</v>
      </c>
      <c r="M200" s="48">
        <f t="shared" si="1"/>
        <v>0</v>
      </c>
      <c r="N200" s="48"/>
      <c r="O200" s="50">
        <f t="shared" si="8"/>
        <v>90000</v>
      </c>
      <c r="P200" s="51"/>
      <c r="Q200" s="3"/>
    </row>
    <row r="201" spans="1:17">
      <c r="A201" s="98"/>
      <c r="B201" s="52" t="s">
        <v>259</v>
      </c>
      <c r="C201" s="394" t="s">
        <v>260</v>
      </c>
      <c r="D201" s="394"/>
      <c r="E201" s="394"/>
      <c r="F201" s="55">
        <v>482131</v>
      </c>
      <c r="G201" s="62"/>
      <c r="H201" s="71">
        <v>30000</v>
      </c>
      <c r="I201" s="72"/>
      <c r="J201" s="48">
        <f t="shared" si="0"/>
        <v>30000</v>
      </c>
      <c r="K201" s="73">
        <v>0</v>
      </c>
      <c r="L201" s="74"/>
      <c r="M201" s="48">
        <f t="shared" si="1"/>
        <v>0</v>
      </c>
      <c r="N201" s="60"/>
      <c r="O201" s="50">
        <f t="shared" si="8"/>
        <v>30000</v>
      </c>
      <c r="P201" s="51"/>
      <c r="Q201" s="3"/>
    </row>
    <row r="202" spans="1:17">
      <c r="A202" s="98"/>
      <c r="B202" s="52" t="s">
        <v>261</v>
      </c>
      <c r="C202" s="394" t="s">
        <v>262</v>
      </c>
      <c r="D202" s="394"/>
      <c r="E202" s="394"/>
      <c r="F202" s="55">
        <v>482211</v>
      </c>
      <c r="G202" s="62"/>
      <c r="H202" s="71">
        <v>50000</v>
      </c>
      <c r="I202" s="72">
        <v>0</v>
      </c>
      <c r="J202" s="48">
        <f t="shared" si="0"/>
        <v>50000</v>
      </c>
      <c r="K202" s="73">
        <v>0</v>
      </c>
      <c r="L202" s="74"/>
      <c r="M202" s="48">
        <f t="shared" si="1"/>
        <v>0</v>
      </c>
      <c r="N202" s="60"/>
      <c r="O202" s="50">
        <f t="shared" ref="O202:O218" si="9">SUM(J202+M202+N202)</f>
        <v>50000</v>
      </c>
      <c r="P202" s="51"/>
      <c r="Q202" s="3"/>
    </row>
    <row r="203" spans="1:17">
      <c r="A203" s="98"/>
      <c r="B203" s="52" t="s">
        <v>263</v>
      </c>
      <c r="C203" s="394" t="s">
        <v>264</v>
      </c>
      <c r="D203" s="394"/>
      <c r="E203" s="394"/>
      <c r="F203" s="55">
        <v>482300</v>
      </c>
      <c r="G203" s="62"/>
      <c r="H203" s="71"/>
      <c r="I203" s="72">
        <v>10000</v>
      </c>
      <c r="J203" s="48">
        <f t="shared" si="0"/>
        <v>10000</v>
      </c>
      <c r="K203" s="73"/>
      <c r="L203" s="74"/>
      <c r="M203" s="48">
        <f t="shared" si="1"/>
        <v>0</v>
      </c>
      <c r="N203" s="60"/>
      <c r="O203" s="50">
        <f t="shared" si="9"/>
        <v>10000</v>
      </c>
      <c r="P203" s="51"/>
      <c r="Q203" s="3"/>
    </row>
    <row r="204" spans="1:17" ht="18" customHeight="1">
      <c r="A204" s="393" t="s">
        <v>265</v>
      </c>
      <c r="B204" s="393"/>
      <c r="C204" s="393"/>
      <c r="D204" s="393"/>
      <c r="E204" s="393"/>
      <c r="F204" s="44">
        <v>483000</v>
      </c>
      <c r="G204" s="93">
        <v>0</v>
      </c>
      <c r="H204" s="96"/>
      <c r="I204" s="78">
        <v>0</v>
      </c>
      <c r="J204" s="48">
        <f t="shared" si="0"/>
        <v>0</v>
      </c>
      <c r="K204" s="49"/>
      <c r="L204" s="47"/>
      <c r="M204" s="48">
        <f t="shared" si="1"/>
        <v>0</v>
      </c>
      <c r="N204" s="48"/>
      <c r="O204" s="50">
        <f t="shared" si="9"/>
        <v>0</v>
      </c>
      <c r="P204" s="51"/>
      <c r="Q204" s="3"/>
    </row>
    <row r="205" spans="1:17">
      <c r="A205" s="77" t="s">
        <v>266</v>
      </c>
      <c r="B205" s="77"/>
      <c r="C205" s="53"/>
      <c r="D205" s="53"/>
      <c r="E205" s="54"/>
      <c r="F205" s="44">
        <v>500000</v>
      </c>
      <c r="G205" s="45">
        <f>SUM(G206+G209+G215)</f>
        <v>4500000</v>
      </c>
      <c r="H205" s="46">
        <f>SUM(H206+H209+H215)</f>
        <v>0</v>
      </c>
      <c r="I205" s="47">
        <f>I206+I209</f>
        <v>37000</v>
      </c>
      <c r="J205" s="48">
        <f t="shared" si="0"/>
        <v>4537000</v>
      </c>
      <c r="K205" s="49">
        <f>SUM(K206+K209+K215)</f>
        <v>0</v>
      </c>
      <c r="L205" s="47">
        <f>SUM(L206+L209+L215)</f>
        <v>27000</v>
      </c>
      <c r="M205" s="48">
        <f t="shared" si="1"/>
        <v>27000</v>
      </c>
      <c r="N205" s="48">
        <f>SUM(N206+N209+N215)</f>
        <v>36000000</v>
      </c>
      <c r="O205" s="50">
        <f t="shared" si="9"/>
        <v>40564000</v>
      </c>
      <c r="P205" s="51"/>
      <c r="Q205" s="3"/>
    </row>
    <row r="206" spans="1:17">
      <c r="A206" s="98"/>
      <c r="B206" s="83" t="s">
        <v>259</v>
      </c>
      <c r="C206" s="53" t="s">
        <v>267</v>
      </c>
      <c r="D206" s="53"/>
      <c r="E206" s="54"/>
      <c r="F206" s="44">
        <v>510000</v>
      </c>
      <c r="G206" s="56">
        <f>SUM(G207:G208)</f>
        <v>0</v>
      </c>
      <c r="H206" s="103">
        <f>SUM(H207:H208)</f>
        <v>0</v>
      </c>
      <c r="I206" s="104">
        <f>I207+I208</f>
        <v>0</v>
      </c>
      <c r="J206" s="48">
        <f t="shared" si="0"/>
        <v>0</v>
      </c>
      <c r="K206" s="73">
        <f>SUM(K207:K208)</f>
        <v>0</v>
      </c>
      <c r="L206" s="74">
        <f>SUM(L207:L208)</f>
        <v>0</v>
      </c>
      <c r="M206" s="48">
        <f t="shared" si="1"/>
        <v>0</v>
      </c>
      <c r="N206" s="60"/>
      <c r="O206" s="50">
        <f t="shared" si="9"/>
        <v>0</v>
      </c>
      <c r="P206" s="51"/>
      <c r="Q206" s="3"/>
    </row>
    <row r="207" spans="1:17">
      <c r="A207" s="98"/>
      <c r="B207" s="83"/>
      <c r="C207" s="83" t="s">
        <v>268</v>
      </c>
      <c r="D207" s="154" t="s">
        <v>269</v>
      </c>
      <c r="E207" s="155"/>
      <c r="F207" s="55"/>
      <c r="G207" s="62"/>
      <c r="H207" s="71"/>
      <c r="I207" s="72"/>
      <c r="J207" s="48">
        <f t="shared" si="0"/>
        <v>0</v>
      </c>
      <c r="K207" s="49"/>
      <c r="L207" s="47"/>
      <c r="M207" s="48">
        <f t="shared" si="1"/>
        <v>0</v>
      </c>
      <c r="N207" s="60"/>
      <c r="O207" s="50">
        <f t="shared" si="9"/>
        <v>0</v>
      </c>
      <c r="P207" s="51"/>
      <c r="Q207" s="3"/>
    </row>
    <row r="208" spans="1:17">
      <c r="A208" s="98"/>
      <c r="B208" s="83"/>
      <c r="C208" s="83" t="s">
        <v>270</v>
      </c>
      <c r="D208" s="174" t="s">
        <v>306</v>
      </c>
      <c r="E208" s="155"/>
      <c r="F208" s="55">
        <v>511200</v>
      </c>
      <c r="G208" s="62">
        <v>0</v>
      </c>
      <c r="H208" s="71"/>
      <c r="I208" s="72"/>
      <c r="J208" s="48">
        <f t="shared" si="0"/>
        <v>0</v>
      </c>
      <c r="K208" s="49"/>
      <c r="L208" s="47"/>
      <c r="M208" s="48">
        <f t="shared" si="1"/>
        <v>0</v>
      </c>
      <c r="N208" s="60"/>
      <c r="O208" s="50">
        <f t="shared" si="9"/>
        <v>0</v>
      </c>
      <c r="P208" s="51"/>
      <c r="Q208" s="3"/>
    </row>
    <row r="209" spans="1:18">
      <c r="A209" s="98"/>
      <c r="B209" s="83" t="s">
        <v>261</v>
      </c>
      <c r="C209" s="154" t="s">
        <v>271</v>
      </c>
      <c r="D209" s="154"/>
      <c r="E209" s="155"/>
      <c r="F209" s="44">
        <v>512000</v>
      </c>
      <c r="G209" s="45">
        <f>SUM(G210:G214)</f>
        <v>2500000</v>
      </c>
      <c r="H209" s="46">
        <f>SUM(H210:H214)</f>
        <v>0</v>
      </c>
      <c r="I209" s="47">
        <f>SUM(I210:I214)</f>
        <v>37000</v>
      </c>
      <c r="J209" s="48">
        <f t="shared" si="0"/>
        <v>2537000</v>
      </c>
      <c r="K209" s="49">
        <f>SUM(K210:K214)</f>
        <v>0</v>
      </c>
      <c r="L209" s="47">
        <f>SUM(L210:L214)</f>
        <v>27000</v>
      </c>
      <c r="M209" s="48">
        <f>K209+L209</f>
        <v>27000</v>
      </c>
      <c r="N209" s="48">
        <f>SUM(N210:N214)</f>
        <v>11000000</v>
      </c>
      <c r="O209" s="50">
        <f t="shared" si="9"/>
        <v>13564000</v>
      </c>
      <c r="P209" s="51"/>
      <c r="Q209" s="3"/>
    </row>
    <row r="210" spans="1:18">
      <c r="A210" s="98"/>
      <c r="B210" s="83"/>
      <c r="C210" s="83" t="s">
        <v>24</v>
      </c>
      <c r="D210" s="154" t="s">
        <v>272</v>
      </c>
      <c r="E210" s="155"/>
      <c r="F210" s="55">
        <v>512100</v>
      </c>
      <c r="G210" s="62"/>
      <c r="H210" s="71"/>
      <c r="I210" s="72"/>
      <c r="J210" s="127">
        <f t="shared" si="0"/>
        <v>0</v>
      </c>
      <c r="K210" s="128"/>
      <c r="L210" s="104"/>
      <c r="M210" s="48">
        <f t="shared" si="1"/>
        <v>0</v>
      </c>
      <c r="N210" s="60">
        <v>5500000</v>
      </c>
      <c r="O210" s="50">
        <f t="shared" si="9"/>
        <v>5500000</v>
      </c>
      <c r="P210" s="51"/>
      <c r="Q210" s="3"/>
    </row>
    <row r="211" spans="1:18">
      <c r="A211" s="98"/>
      <c r="B211" s="83"/>
      <c r="C211" s="83" t="s">
        <v>26</v>
      </c>
      <c r="D211" s="392" t="s">
        <v>273</v>
      </c>
      <c r="E211" s="392"/>
      <c r="F211" s="55">
        <v>512200</v>
      </c>
      <c r="G211" s="62">
        <v>1350000</v>
      </c>
      <c r="H211" s="71"/>
      <c r="I211" s="72">
        <v>37000</v>
      </c>
      <c r="J211" s="48">
        <f t="shared" si="0"/>
        <v>1387000</v>
      </c>
      <c r="K211" s="73"/>
      <c r="L211" s="74"/>
      <c r="M211" s="48">
        <f t="shared" si="1"/>
        <v>0</v>
      </c>
      <c r="N211" s="60">
        <v>0</v>
      </c>
      <c r="O211" s="50">
        <f t="shared" si="9"/>
        <v>1387000</v>
      </c>
      <c r="P211" s="51"/>
      <c r="Q211" s="3"/>
    </row>
    <row r="212" spans="1:18">
      <c r="A212" s="98"/>
      <c r="B212" s="83"/>
      <c r="C212" s="83" t="s">
        <v>28</v>
      </c>
      <c r="D212" s="391" t="s">
        <v>309</v>
      </c>
      <c r="E212" s="392"/>
      <c r="F212" s="55">
        <v>512250</v>
      </c>
      <c r="G212" s="62"/>
      <c r="H212" s="71"/>
      <c r="I212" s="72"/>
      <c r="J212" s="48">
        <f t="shared" si="0"/>
        <v>0</v>
      </c>
      <c r="K212" s="73"/>
      <c r="L212" s="74"/>
      <c r="M212" s="48">
        <f t="shared" si="1"/>
        <v>0</v>
      </c>
      <c r="N212" s="60"/>
      <c r="O212" s="50">
        <f t="shared" si="9"/>
        <v>0</v>
      </c>
      <c r="P212" s="51"/>
      <c r="Q212" s="3"/>
    </row>
    <row r="213" spans="1:18">
      <c r="A213" s="98"/>
      <c r="B213" s="83"/>
      <c r="C213" s="83" t="s">
        <v>30</v>
      </c>
      <c r="D213" s="156" t="s">
        <v>274</v>
      </c>
      <c r="E213" s="157"/>
      <c r="F213" s="55">
        <v>512500</v>
      </c>
      <c r="G213" s="62">
        <v>1150000</v>
      </c>
      <c r="H213" s="71"/>
      <c r="I213" s="72"/>
      <c r="J213" s="48">
        <f t="shared" si="0"/>
        <v>1150000</v>
      </c>
      <c r="K213" s="73"/>
      <c r="L213" s="74">
        <v>27000</v>
      </c>
      <c r="M213" s="48">
        <f>L213</f>
        <v>27000</v>
      </c>
      <c r="N213" s="60">
        <v>5500000</v>
      </c>
      <c r="O213" s="50">
        <f t="shared" si="9"/>
        <v>6677000</v>
      </c>
      <c r="P213" s="51"/>
      <c r="Q213" s="3"/>
    </row>
    <row r="214" spans="1:18">
      <c r="A214" s="98"/>
      <c r="B214" s="83"/>
      <c r="C214" s="83"/>
      <c r="D214" s="154"/>
      <c r="E214" s="155"/>
      <c r="F214" s="55"/>
      <c r="G214" s="62"/>
      <c r="H214" s="71"/>
      <c r="I214" s="72"/>
      <c r="J214" s="48">
        <f t="shared" si="0"/>
        <v>0</v>
      </c>
      <c r="K214" s="73"/>
      <c r="L214" s="74"/>
      <c r="M214" s="48">
        <f t="shared" si="1"/>
        <v>0</v>
      </c>
      <c r="N214" s="60"/>
      <c r="O214" s="50">
        <f t="shared" si="9"/>
        <v>0</v>
      </c>
      <c r="P214" s="51"/>
      <c r="Q214" s="3"/>
    </row>
    <row r="215" spans="1:18">
      <c r="A215" s="98"/>
      <c r="B215" s="83" t="s">
        <v>275</v>
      </c>
      <c r="C215" s="361" t="s">
        <v>542</v>
      </c>
      <c r="D215" s="154"/>
      <c r="E215" s="155"/>
      <c r="F215" s="55"/>
      <c r="G215" s="62">
        <v>2000000</v>
      </c>
      <c r="H215" s="71"/>
      <c r="I215" s="72"/>
      <c r="J215" s="48">
        <f t="shared" si="0"/>
        <v>2000000</v>
      </c>
      <c r="K215" s="49"/>
      <c r="L215" s="47"/>
      <c r="M215" s="48">
        <v>0</v>
      </c>
      <c r="N215" s="60">
        <v>25000000</v>
      </c>
      <c r="O215" s="50">
        <f t="shared" si="9"/>
        <v>27000000</v>
      </c>
      <c r="P215" s="51"/>
      <c r="Q215" s="3"/>
    </row>
    <row r="216" spans="1:18">
      <c r="A216" s="153" t="s">
        <v>276</v>
      </c>
      <c r="B216" s="153"/>
      <c r="C216" s="61"/>
      <c r="D216" s="53"/>
      <c r="E216" s="54"/>
      <c r="F216" s="55"/>
      <c r="G216" s="62"/>
      <c r="H216" s="71"/>
      <c r="I216" s="72"/>
      <c r="J216" s="48">
        <f t="shared" si="0"/>
        <v>0</v>
      </c>
      <c r="K216" s="49"/>
      <c r="L216" s="47"/>
      <c r="M216" s="48">
        <f t="shared" si="1"/>
        <v>0</v>
      </c>
      <c r="N216" s="60"/>
      <c r="O216" s="50">
        <f t="shared" si="9"/>
        <v>0</v>
      </c>
      <c r="P216" s="51"/>
      <c r="Q216" s="3"/>
    </row>
    <row r="217" spans="1:18" ht="27.75" customHeight="1">
      <c r="A217" s="98"/>
      <c r="B217" s="61"/>
      <c r="C217" s="61"/>
      <c r="D217" s="54"/>
      <c r="E217" s="77" t="s">
        <v>277</v>
      </c>
      <c r="F217" s="55"/>
      <c r="G217" s="45">
        <f>SUM(G51+G70+G198+G204+G205)</f>
        <v>14000000</v>
      </c>
      <c r="H217" s="158">
        <f>SUM(H51+H70+H198+H200)</f>
        <v>90246000</v>
      </c>
      <c r="I217" s="158">
        <f>SUM(I51+I70+I194+I197+I198+I200+I204+I205)</f>
        <v>490000</v>
      </c>
      <c r="J217" s="48">
        <f t="shared" si="0"/>
        <v>104736000</v>
      </c>
      <c r="K217" s="137">
        <f>SUM(K51+K70+K198+K200)</f>
        <v>9671000</v>
      </c>
      <c r="L217" s="102">
        <f>SUM(L51+L70+L192+L197+L198+L200+L205)</f>
        <v>40000</v>
      </c>
      <c r="M217" s="48">
        <f t="shared" si="1"/>
        <v>9711000</v>
      </c>
      <c r="N217" s="48">
        <f>SUM(N51+N70+N194+N197+N198+N200+N205+N216)</f>
        <v>36000000</v>
      </c>
      <c r="O217" s="50">
        <f t="shared" si="9"/>
        <v>150447000</v>
      </c>
      <c r="P217" s="51"/>
      <c r="Q217" s="3"/>
      <c r="R217" s="3"/>
    </row>
    <row r="218" spans="1:18" ht="27.75" customHeight="1">
      <c r="A218" s="98"/>
      <c r="B218" s="61"/>
      <c r="C218" s="61"/>
      <c r="D218" s="54"/>
      <c r="E218" s="77" t="s">
        <v>278</v>
      </c>
      <c r="F218" s="55"/>
      <c r="G218" s="45">
        <f>G49</f>
        <v>14000000</v>
      </c>
      <c r="H218" s="158">
        <f>H49</f>
        <v>90246000</v>
      </c>
      <c r="I218" s="47">
        <f>I49</f>
        <v>490000</v>
      </c>
      <c r="J218" s="48">
        <f t="shared" si="0"/>
        <v>104736000</v>
      </c>
      <c r="K218" s="137">
        <f>SUM(K49)</f>
        <v>9671000</v>
      </c>
      <c r="L218" s="47">
        <f>SUM(L49)</f>
        <v>40000</v>
      </c>
      <c r="M218" s="48">
        <f t="shared" si="1"/>
        <v>9711000</v>
      </c>
      <c r="N218" s="48">
        <f>SUM(N49)</f>
        <v>36000000</v>
      </c>
      <c r="O218" s="50">
        <f t="shared" si="9"/>
        <v>150447000</v>
      </c>
      <c r="P218" s="51"/>
      <c r="Q218" s="3"/>
    </row>
    <row r="219" spans="1:18" ht="25.5" customHeight="1" thickBot="1">
      <c r="A219" s="98"/>
      <c r="B219" s="61"/>
      <c r="C219" s="61"/>
      <c r="D219" s="54"/>
      <c r="E219" s="77"/>
      <c r="F219" s="55"/>
      <c r="G219" s="159">
        <f t="shared" ref="G219:O219" si="10">SUM(G218-G217)</f>
        <v>0</v>
      </c>
      <c r="H219" s="159">
        <f t="shared" si="10"/>
        <v>0</v>
      </c>
      <c r="I219" s="159">
        <f t="shared" si="10"/>
        <v>0</v>
      </c>
      <c r="J219" s="159">
        <f t="shared" si="10"/>
        <v>0</v>
      </c>
      <c r="K219" s="159">
        <f t="shared" si="10"/>
        <v>0</v>
      </c>
      <c r="L219" s="159">
        <f t="shared" si="10"/>
        <v>0</v>
      </c>
      <c r="M219" s="159">
        <f t="shared" si="10"/>
        <v>0</v>
      </c>
      <c r="N219" s="159">
        <f t="shared" si="10"/>
        <v>0</v>
      </c>
      <c r="O219" s="160">
        <f t="shared" si="10"/>
        <v>0</v>
      </c>
      <c r="P219" s="126"/>
      <c r="Q219" s="3"/>
    </row>
    <row r="220" spans="1:18">
      <c r="A220" s="17"/>
      <c r="B220" s="161"/>
      <c r="C220" s="161"/>
      <c r="D220" s="10"/>
      <c r="E220" s="10"/>
      <c r="F220" s="8"/>
      <c r="G220" s="9"/>
      <c r="H220" s="9"/>
      <c r="I220" s="9"/>
      <c r="J220" s="9"/>
      <c r="K220" s="9"/>
      <c r="L220" s="9"/>
      <c r="M220" s="9"/>
      <c r="N220" s="9"/>
      <c r="O220" s="9"/>
      <c r="P220" s="162"/>
      <c r="Q220" s="7"/>
    </row>
    <row r="221" spans="1:18">
      <c r="A221" s="17"/>
      <c r="B221" s="161"/>
      <c r="C221" s="161"/>
      <c r="D221" s="10"/>
      <c r="E221" s="10"/>
      <c r="F221" s="8"/>
      <c r="G221" s="9"/>
      <c r="H221" s="9"/>
      <c r="I221" s="9"/>
      <c r="J221" s="9"/>
      <c r="K221" s="9"/>
      <c r="L221" s="9"/>
      <c r="M221" s="9"/>
      <c r="N221" s="9"/>
      <c r="O221" s="9"/>
      <c r="P221" s="10"/>
    </row>
    <row r="222" spans="1:18">
      <c r="A222" s="10"/>
      <c r="B222" s="17"/>
      <c r="C222" s="17"/>
      <c r="D222" s="10"/>
      <c r="E222" s="163"/>
      <c r="F222" s="163"/>
      <c r="G222" s="8"/>
      <c r="H222" s="9"/>
      <c r="I222" s="9"/>
      <c r="J222" s="171" t="s">
        <v>302</v>
      </c>
      <c r="K222" s="9"/>
      <c r="L222" s="9"/>
      <c r="M222" s="10"/>
      <c r="N222" s="10"/>
      <c r="O222" s="9"/>
      <c r="P222" s="10"/>
    </row>
    <row r="223" spans="1:18">
      <c r="A223" s="17"/>
      <c r="B223" s="161"/>
      <c r="C223" s="17" t="s">
        <v>563</v>
      </c>
      <c r="D223" s="10"/>
      <c r="E223" s="10"/>
      <c r="F223" s="8"/>
      <c r="G223" s="9"/>
      <c r="H223" s="9"/>
      <c r="I223" s="172" t="s">
        <v>562</v>
      </c>
      <c r="J223" s="10"/>
      <c r="K223" s="10"/>
      <c r="L223" s="10"/>
      <c r="M223" s="9"/>
      <c r="N223" s="9"/>
      <c r="O223" s="9"/>
      <c r="P223" s="162"/>
    </row>
    <row r="225" ht="19.5" customHeight="1"/>
    <row r="226" ht="20.25" customHeight="1"/>
    <row r="227" ht="20.25" customHeight="1"/>
    <row r="228" ht="18.75" customHeight="1"/>
    <row r="229" ht="19.5" customHeight="1"/>
  </sheetData>
  <sheetProtection selectLockedCells="1" selectUnlockedCells="1"/>
  <mergeCells count="128">
    <mergeCell ref="N10:N13"/>
    <mergeCell ref="O10:O13"/>
    <mergeCell ref="A13:E13"/>
    <mergeCell ref="B15:E15"/>
    <mergeCell ref="A10:E10"/>
    <mergeCell ref="F10:F13"/>
    <mergeCell ref="G10:J10"/>
    <mergeCell ref="K10:M10"/>
    <mergeCell ref="A2:D2"/>
    <mergeCell ref="A4:E4"/>
    <mergeCell ref="A7:G7"/>
    <mergeCell ref="A8:G8"/>
    <mergeCell ref="D19:E19"/>
    <mergeCell ref="B39:E39"/>
    <mergeCell ref="D20:E20"/>
    <mergeCell ref="D21:E21"/>
    <mergeCell ref="C22:E22"/>
    <mergeCell ref="C23:E23"/>
    <mergeCell ref="B24:E24"/>
    <mergeCell ref="C26:E26"/>
    <mergeCell ref="C31:E31"/>
    <mergeCell ref="C32:E32"/>
    <mergeCell ref="C27:E27"/>
    <mergeCell ref="C28:E28"/>
    <mergeCell ref="C29:E29"/>
    <mergeCell ref="C30:E30"/>
    <mergeCell ref="C33:E33"/>
    <mergeCell ref="C38:E38"/>
    <mergeCell ref="D117:E117"/>
    <mergeCell ref="D115:E115"/>
    <mergeCell ref="D93:E93"/>
    <mergeCell ref="D94:E94"/>
    <mergeCell ref="D90:E90"/>
    <mergeCell ref="C40:E40"/>
    <mergeCell ref="C41:E41"/>
    <mergeCell ref="C69:E69"/>
    <mergeCell ref="A70:E70"/>
    <mergeCell ref="D73:E73"/>
    <mergeCell ref="C58:E58"/>
    <mergeCell ref="D67:E67"/>
    <mergeCell ref="B68:E68"/>
    <mergeCell ref="D86:E86"/>
    <mergeCell ref="B42:E42"/>
    <mergeCell ref="C43:E43"/>
    <mergeCell ref="B44:E44"/>
    <mergeCell ref="D55:E55"/>
    <mergeCell ref="D81:E81"/>
    <mergeCell ref="D95:E95"/>
    <mergeCell ref="D98:E98"/>
    <mergeCell ref="D99:E99"/>
    <mergeCell ref="D100:E100"/>
    <mergeCell ref="C105:E105"/>
    <mergeCell ref="B108:E108"/>
    <mergeCell ref="D110:E110"/>
    <mergeCell ref="C59:E59"/>
    <mergeCell ref="D66:E66"/>
    <mergeCell ref="C64:E64"/>
    <mergeCell ref="D111:E111"/>
    <mergeCell ref="D113:E113"/>
    <mergeCell ref="D91:E91"/>
    <mergeCell ref="D92:E92"/>
    <mergeCell ref="C119:E119"/>
    <mergeCell ref="C121:E121"/>
    <mergeCell ref="C122:E122"/>
    <mergeCell ref="C123:E123"/>
    <mergeCell ref="D126:E126"/>
    <mergeCell ref="D127:E127"/>
    <mergeCell ref="D128:E128"/>
    <mergeCell ref="D129:E129"/>
    <mergeCell ref="C118:E118"/>
    <mergeCell ref="D144:E144"/>
    <mergeCell ref="D145:E145"/>
    <mergeCell ref="D146:E146"/>
    <mergeCell ref="D147:E147"/>
    <mergeCell ref="D150:E150"/>
    <mergeCell ref="D151:E151"/>
    <mergeCell ref="D152:E152"/>
    <mergeCell ref="D153:E153"/>
    <mergeCell ref="D132:E132"/>
    <mergeCell ref="D133:E133"/>
    <mergeCell ref="D148:E148"/>
    <mergeCell ref="D149:E149"/>
    <mergeCell ref="D137:E137"/>
    <mergeCell ref="D138:E138"/>
    <mergeCell ref="D139:E139"/>
    <mergeCell ref="D140:E140"/>
    <mergeCell ref="D141:E141"/>
    <mergeCell ref="D143:E143"/>
    <mergeCell ref="D135:E135"/>
    <mergeCell ref="D136:E136"/>
    <mergeCell ref="D154:E154"/>
    <mergeCell ref="D155:E155"/>
    <mergeCell ref="D190:E190"/>
    <mergeCell ref="D191:E191"/>
    <mergeCell ref="D158:E158"/>
    <mergeCell ref="D159:E159"/>
    <mergeCell ref="D177:E177"/>
    <mergeCell ref="D183:E183"/>
    <mergeCell ref="C169:E169"/>
    <mergeCell ref="C165:E165"/>
    <mergeCell ref="C170:E170"/>
    <mergeCell ref="D176:E176"/>
    <mergeCell ref="D160:E160"/>
    <mergeCell ref="D161:E161"/>
    <mergeCell ref="C162:E162"/>
    <mergeCell ref="D167:E167"/>
    <mergeCell ref="D156:E156"/>
    <mergeCell ref="D157:E157"/>
    <mergeCell ref="C180:E180"/>
    <mergeCell ref="D212:E212"/>
    <mergeCell ref="A197:E197"/>
    <mergeCell ref="A198:E198"/>
    <mergeCell ref="C199:E199"/>
    <mergeCell ref="C201:E201"/>
    <mergeCell ref="C202:E202"/>
    <mergeCell ref="C203:E203"/>
    <mergeCell ref="D184:E184"/>
    <mergeCell ref="C185:E185"/>
    <mergeCell ref="D186:E186"/>
    <mergeCell ref="D187:E187"/>
    <mergeCell ref="A204:E204"/>
    <mergeCell ref="D211:E211"/>
    <mergeCell ref="C195:E195"/>
    <mergeCell ref="C196:E196"/>
    <mergeCell ref="D192:E192"/>
    <mergeCell ref="A194:E194"/>
    <mergeCell ref="D188:E188"/>
    <mergeCell ref="D189:E189"/>
  </mergeCells>
  <phoneticPr fontId="3" type="noConversion"/>
  <dataValidations count="1">
    <dataValidation type="whole" operator="greaterThanOrEqual" allowBlank="1" showErrorMessage="1" errorTitle="Greška!!!" error="Morate uneti broj veći od nule!" sqref="G14:G16 H15:N16 J17:N22 L23:N24 G25:N25 K26:N36 G37:N37 K38:N41 G42:N42 K43:N44 G45:N45 K46:N48 G49:N49 K50:N50 G70:N71 H53:N53 O219 K72:N74 G75:N75 K76:N82 G83:N83 K84:N95 G96:N96 K97:N103 G104:N104 K105:N107 G108:N108 K109:N123 G124:N124 K125:N129 G130:N130 K131:N160 G161:N162 K163:N165 G166:N166 G51:N52 G169:N170 K167:N168 G181:N181 K182:N192 M193:M219 K194:N199 G200:N200 K201:N204 G205:N206 K207:N208 G209:N209 K210:N216 G217:N219 G63:I64 K54:N69 K171:N180 J23:J219">
      <formula1>0</formula1>
      <formula2>0</formula2>
    </dataValidation>
  </dataValidations>
  <pageMargins left="0.23" right="0.16" top="0.19027777777777799" bottom="0.19027777777777799" header="0.51180555555555596" footer="0.51180555555555596"/>
  <pageSetup paperSize="9" scale="65" firstPageNumber="0" orientation="landscape" horizontalDpi="300" verticalDpi="300" r:id="rId1"/>
  <headerFooter alignWithMargins="0"/>
  <rowBreaks count="4" manualBreakCount="4">
    <brk id="41" max="16383" man="1"/>
    <brk id="88" max="16383" man="1"/>
    <brk id="141" max="16383" man="1"/>
    <brk id="185" max="16383" man="1"/>
  </rowBreaks>
  <colBreaks count="1" manualBreakCount="1">
    <brk id="16" max="2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L356"/>
  <sheetViews>
    <sheetView tabSelected="1" topLeftCell="A245" zoomScaleNormal="100" zoomScaleSheetLayoutView="115" workbookViewId="0">
      <selection activeCell="J264" sqref="J264"/>
    </sheetView>
  </sheetViews>
  <sheetFormatPr defaultRowHeight="12.75"/>
  <cols>
    <col min="1" max="1" width="11.85546875" customWidth="1"/>
    <col min="2" max="2" width="32.7109375" customWidth="1"/>
    <col min="4" max="4" width="9.85546875" customWidth="1"/>
    <col min="5" max="5" width="11.5703125" customWidth="1"/>
    <col min="6" max="6" width="16.28515625" customWidth="1"/>
    <col min="7" max="7" width="10.5703125" bestFit="1" customWidth="1"/>
    <col min="257" max="257" width="15.28515625" customWidth="1"/>
    <col min="258" max="258" width="33.140625" customWidth="1"/>
    <col min="260" max="260" width="20" customWidth="1"/>
    <col min="261" max="261" width="15.42578125" customWidth="1"/>
    <col min="262" max="262" width="23.7109375" customWidth="1"/>
    <col min="263" max="263" width="10.5703125" bestFit="1" customWidth="1"/>
    <col min="513" max="513" width="15.28515625" customWidth="1"/>
    <col min="514" max="514" width="33.140625" customWidth="1"/>
    <col min="516" max="516" width="20" customWidth="1"/>
    <col min="517" max="517" width="15.42578125" customWidth="1"/>
    <col min="518" max="518" width="23.7109375" customWidth="1"/>
    <col min="519" max="519" width="10.5703125" bestFit="1" customWidth="1"/>
    <col min="769" max="769" width="15.28515625" customWidth="1"/>
    <col min="770" max="770" width="33.140625" customWidth="1"/>
    <col min="772" max="772" width="20" customWidth="1"/>
    <col min="773" max="773" width="15.42578125" customWidth="1"/>
    <col min="774" max="774" width="23.7109375" customWidth="1"/>
    <col min="775" max="775" width="10.5703125" bestFit="1" customWidth="1"/>
    <col min="1025" max="1025" width="15.28515625" customWidth="1"/>
    <col min="1026" max="1026" width="33.140625" customWidth="1"/>
    <col min="1028" max="1028" width="20" customWidth="1"/>
    <col min="1029" max="1029" width="15.42578125" customWidth="1"/>
    <col min="1030" max="1030" width="23.7109375" customWidth="1"/>
    <col min="1031" max="1031" width="10.5703125" bestFit="1" customWidth="1"/>
    <col min="1281" max="1281" width="15.28515625" customWidth="1"/>
    <col min="1282" max="1282" width="33.140625" customWidth="1"/>
    <col min="1284" max="1284" width="20" customWidth="1"/>
    <col min="1285" max="1285" width="15.42578125" customWidth="1"/>
    <col min="1286" max="1286" width="23.7109375" customWidth="1"/>
    <col min="1287" max="1287" width="10.5703125" bestFit="1" customWidth="1"/>
    <col min="1537" max="1537" width="15.28515625" customWidth="1"/>
    <col min="1538" max="1538" width="33.140625" customWidth="1"/>
    <col min="1540" max="1540" width="20" customWidth="1"/>
    <col min="1541" max="1541" width="15.42578125" customWidth="1"/>
    <col min="1542" max="1542" width="23.7109375" customWidth="1"/>
    <col min="1543" max="1543" width="10.5703125" bestFit="1" customWidth="1"/>
    <col min="1793" max="1793" width="15.28515625" customWidth="1"/>
    <col min="1794" max="1794" width="33.140625" customWidth="1"/>
    <col min="1796" max="1796" width="20" customWidth="1"/>
    <col min="1797" max="1797" width="15.42578125" customWidth="1"/>
    <col min="1798" max="1798" width="23.7109375" customWidth="1"/>
    <col min="1799" max="1799" width="10.5703125" bestFit="1" customWidth="1"/>
    <col min="2049" max="2049" width="15.28515625" customWidth="1"/>
    <col min="2050" max="2050" width="33.140625" customWidth="1"/>
    <col min="2052" max="2052" width="20" customWidth="1"/>
    <col min="2053" max="2053" width="15.42578125" customWidth="1"/>
    <col min="2054" max="2054" width="23.7109375" customWidth="1"/>
    <col min="2055" max="2055" width="10.5703125" bestFit="1" customWidth="1"/>
    <col min="2305" max="2305" width="15.28515625" customWidth="1"/>
    <col min="2306" max="2306" width="33.140625" customWidth="1"/>
    <col min="2308" max="2308" width="20" customWidth="1"/>
    <col min="2309" max="2309" width="15.42578125" customWidth="1"/>
    <col min="2310" max="2310" width="23.7109375" customWidth="1"/>
    <col min="2311" max="2311" width="10.5703125" bestFit="1" customWidth="1"/>
    <col min="2561" max="2561" width="15.28515625" customWidth="1"/>
    <col min="2562" max="2562" width="33.140625" customWidth="1"/>
    <col min="2564" max="2564" width="20" customWidth="1"/>
    <col min="2565" max="2565" width="15.42578125" customWidth="1"/>
    <col min="2566" max="2566" width="23.7109375" customWidth="1"/>
    <col min="2567" max="2567" width="10.5703125" bestFit="1" customWidth="1"/>
    <col min="2817" max="2817" width="15.28515625" customWidth="1"/>
    <col min="2818" max="2818" width="33.140625" customWidth="1"/>
    <col min="2820" max="2820" width="20" customWidth="1"/>
    <col min="2821" max="2821" width="15.42578125" customWidth="1"/>
    <col min="2822" max="2822" width="23.7109375" customWidth="1"/>
    <col min="2823" max="2823" width="10.5703125" bestFit="1" customWidth="1"/>
    <col min="3073" max="3073" width="15.28515625" customWidth="1"/>
    <col min="3074" max="3074" width="33.140625" customWidth="1"/>
    <col min="3076" max="3076" width="20" customWidth="1"/>
    <col min="3077" max="3077" width="15.42578125" customWidth="1"/>
    <col min="3078" max="3078" width="23.7109375" customWidth="1"/>
    <col min="3079" max="3079" width="10.5703125" bestFit="1" customWidth="1"/>
    <col min="3329" max="3329" width="15.28515625" customWidth="1"/>
    <col min="3330" max="3330" width="33.140625" customWidth="1"/>
    <col min="3332" max="3332" width="20" customWidth="1"/>
    <col min="3333" max="3333" width="15.42578125" customWidth="1"/>
    <col min="3334" max="3334" width="23.7109375" customWidth="1"/>
    <col min="3335" max="3335" width="10.5703125" bestFit="1" customWidth="1"/>
    <col min="3585" max="3585" width="15.28515625" customWidth="1"/>
    <col min="3586" max="3586" width="33.140625" customWidth="1"/>
    <col min="3588" max="3588" width="20" customWidth="1"/>
    <col min="3589" max="3589" width="15.42578125" customWidth="1"/>
    <col min="3590" max="3590" width="23.7109375" customWidth="1"/>
    <col min="3591" max="3591" width="10.5703125" bestFit="1" customWidth="1"/>
    <col min="3841" max="3841" width="15.28515625" customWidth="1"/>
    <col min="3842" max="3842" width="33.140625" customWidth="1"/>
    <col min="3844" max="3844" width="20" customWidth="1"/>
    <col min="3845" max="3845" width="15.42578125" customWidth="1"/>
    <col min="3846" max="3846" width="23.7109375" customWidth="1"/>
    <col min="3847" max="3847" width="10.5703125" bestFit="1" customWidth="1"/>
    <col min="4097" max="4097" width="15.28515625" customWidth="1"/>
    <col min="4098" max="4098" width="33.140625" customWidth="1"/>
    <col min="4100" max="4100" width="20" customWidth="1"/>
    <col min="4101" max="4101" width="15.42578125" customWidth="1"/>
    <col min="4102" max="4102" width="23.7109375" customWidth="1"/>
    <col min="4103" max="4103" width="10.5703125" bestFit="1" customWidth="1"/>
    <col min="4353" max="4353" width="15.28515625" customWidth="1"/>
    <col min="4354" max="4354" width="33.140625" customWidth="1"/>
    <col min="4356" max="4356" width="20" customWidth="1"/>
    <col min="4357" max="4357" width="15.42578125" customWidth="1"/>
    <col min="4358" max="4358" width="23.7109375" customWidth="1"/>
    <col min="4359" max="4359" width="10.5703125" bestFit="1" customWidth="1"/>
    <col min="4609" max="4609" width="15.28515625" customWidth="1"/>
    <col min="4610" max="4610" width="33.140625" customWidth="1"/>
    <col min="4612" max="4612" width="20" customWidth="1"/>
    <col min="4613" max="4613" width="15.42578125" customWidth="1"/>
    <col min="4614" max="4614" width="23.7109375" customWidth="1"/>
    <col min="4615" max="4615" width="10.5703125" bestFit="1" customWidth="1"/>
    <col min="4865" max="4865" width="15.28515625" customWidth="1"/>
    <col min="4866" max="4866" width="33.140625" customWidth="1"/>
    <col min="4868" max="4868" width="20" customWidth="1"/>
    <col min="4869" max="4869" width="15.42578125" customWidth="1"/>
    <col min="4870" max="4870" width="23.7109375" customWidth="1"/>
    <col min="4871" max="4871" width="10.5703125" bestFit="1" customWidth="1"/>
    <col min="5121" max="5121" width="15.28515625" customWidth="1"/>
    <col min="5122" max="5122" width="33.140625" customWidth="1"/>
    <col min="5124" max="5124" width="20" customWidth="1"/>
    <col min="5125" max="5125" width="15.42578125" customWidth="1"/>
    <col min="5126" max="5126" width="23.7109375" customWidth="1"/>
    <col min="5127" max="5127" width="10.5703125" bestFit="1" customWidth="1"/>
    <col min="5377" max="5377" width="15.28515625" customWidth="1"/>
    <col min="5378" max="5378" width="33.140625" customWidth="1"/>
    <col min="5380" max="5380" width="20" customWidth="1"/>
    <col min="5381" max="5381" width="15.42578125" customWidth="1"/>
    <col min="5382" max="5382" width="23.7109375" customWidth="1"/>
    <col min="5383" max="5383" width="10.5703125" bestFit="1" customWidth="1"/>
    <col min="5633" max="5633" width="15.28515625" customWidth="1"/>
    <col min="5634" max="5634" width="33.140625" customWidth="1"/>
    <col min="5636" max="5636" width="20" customWidth="1"/>
    <col min="5637" max="5637" width="15.42578125" customWidth="1"/>
    <col min="5638" max="5638" width="23.7109375" customWidth="1"/>
    <col min="5639" max="5639" width="10.5703125" bestFit="1" customWidth="1"/>
    <col min="5889" max="5889" width="15.28515625" customWidth="1"/>
    <col min="5890" max="5890" width="33.140625" customWidth="1"/>
    <col min="5892" max="5892" width="20" customWidth="1"/>
    <col min="5893" max="5893" width="15.42578125" customWidth="1"/>
    <col min="5894" max="5894" width="23.7109375" customWidth="1"/>
    <col min="5895" max="5895" width="10.5703125" bestFit="1" customWidth="1"/>
    <col min="6145" max="6145" width="15.28515625" customWidth="1"/>
    <col min="6146" max="6146" width="33.140625" customWidth="1"/>
    <col min="6148" max="6148" width="20" customWidth="1"/>
    <col min="6149" max="6149" width="15.42578125" customWidth="1"/>
    <col min="6150" max="6150" width="23.7109375" customWidth="1"/>
    <col min="6151" max="6151" width="10.5703125" bestFit="1" customWidth="1"/>
    <col min="6401" max="6401" width="15.28515625" customWidth="1"/>
    <col min="6402" max="6402" width="33.140625" customWidth="1"/>
    <col min="6404" max="6404" width="20" customWidth="1"/>
    <col min="6405" max="6405" width="15.42578125" customWidth="1"/>
    <col min="6406" max="6406" width="23.7109375" customWidth="1"/>
    <col min="6407" max="6407" width="10.5703125" bestFit="1" customWidth="1"/>
    <col min="6657" max="6657" width="15.28515625" customWidth="1"/>
    <col min="6658" max="6658" width="33.140625" customWidth="1"/>
    <col min="6660" max="6660" width="20" customWidth="1"/>
    <col min="6661" max="6661" width="15.42578125" customWidth="1"/>
    <col min="6662" max="6662" width="23.7109375" customWidth="1"/>
    <col min="6663" max="6663" width="10.5703125" bestFit="1" customWidth="1"/>
    <col min="6913" max="6913" width="15.28515625" customWidth="1"/>
    <col min="6914" max="6914" width="33.140625" customWidth="1"/>
    <col min="6916" max="6916" width="20" customWidth="1"/>
    <col min="6917" max="6917" width="15.42578125" customWidth="1"/>
    <col min="6918" max="6918" width="23.7109375" customWidth="1"/>
    <col min="6919" max="6919" width="10.5703125" bestFit="1" customWidth="1"/>
    <col min="7169" max="7169" width="15.28515625" customWidth="1"/>
    <col min="7170" max="7170" width="33.140625" customWidth="1"/>
    <col min="7172" max="7172" width="20" customWidth="1"/>
    <col min="7173" max="7173" width="15.42578125" customWidth="1"/>
    <col min="7174" max="7174" width="23.7109375" customWidth="1"/>
    <col min="7175" max="7175" width="10.5703125" bestFit="1" customWidth="1"/>
    <col min="7425" max="7425" width="15.28515625" customWidth="1"/>
    <col min="7426" max="7426" width="33.140625" customWidth="1"/>
    <col min="7428" max="7428" width="20" customWidth="1"/>
    <col min="7429" max="7429" width="15.42578125" customWidth="1"/>
    <col min="7430" max="7430" width="23.7109375" customWidth="1"/>
    <col min="7431" max="7431" width="10.5703125" bestFit="1" customWidth="1"/>
    <col min="7681" max="7681" width="15.28515625" customWidth="1"/>
    <col min="7682" max="7682" width="33.140625" customWidth="1"/>
    <col min="7684" max="7684" width="20" customWidth="1"/>
    <col min="7685" max="7685" width="15.42578125" customWidth="1"/>
    <col min="7686" max="7686" width="23.7109375" customWidth="1"/>
    <col min="7687" max="7687" width="10.5703125" bestFit="1" customWidth="1"/>
    <col min="7937" max="7937" width="15.28515625" customWidth="1"/>
    <col min="7938" max="7938" width="33.140625" customWidth="1"/>
    <col min="7940" max="7940" width="20" customWidth="1"/>
    <col min="7941" max="7941" width="15.42578125" customWidth="1"/>
    <col min="7942" max="7942" width="23.7109375" customWidth="1"/>
    <col min="7943" max="7943" width="10.5703125" bestFit="1" customWidth="1"/>
    <col min="8193" max="8193" width="15.28515625" customWidth="1"/>
    <col min="8194" max="8194" width="33.140625" customWidth="1"/>
    <col min="8196" max="8196" width="20" customWidth="1"/>
    <col min="8197" max="8197" width="15.42578125" customWidth="1"/>
    <col min="8198" max="8198" width="23.7109375" customWidth="1"/>
    <col min="8199" max="8199" width="10.5703125" bestFit="1" customWidth="1"/>
    <col min="8449" max="8449" width="15.28515625" customWidth="1"/>
    <col min="8450" max="8450" width="33.140625" customWidth="1"/>
    <col min="8452" max="8452" width="20" customWidth="1"/>
    <col min="8453" max="8453" width="15.42578125" customWidth="1"/>
    <col min="8454" max="8454" width="23.7109375" customWidth="1"/>
    <col min="8455" max="8455" width="10.5703125" bestFit="1" customWidth="1"/>
    <col min="8705" max="8705" width="15.28515625" customWidth="1"/>
    <col min="8706" max="8706" width="33.140625" customWidth="1"/>
    <col min="8708" max="8708" width="20" customWidth="1"/>
    <col min="8709" max="8709" width="15.42578125" customWidth="1"/>
    <col min="8710" max="8710" width="23.7109375" customWidth="1"/>
    <col min="8711" max="8711" width="10.5703125" bestFit="1" customWidth="1"/>
    <col min="8961" max="8961" width="15.28515625" customWidth="1"/>
    <col min="8962" max="8962" width="33.140625" customWidth="1"/>
    <col min="8964" max="8964" width="20" customWidth="1"/>
    <col min="8965" max="8965" width="15.42578125" customWidth="1"/>
    <col min="8966" max="8966" width="23.7109375" customWidth="1"/>
    <col min="8967" max="8967" width="10.5703125" bestFit="1" customWidth="1"/>
    <col min="9217" max="9217" width="15.28515625" customWidth="1"/>
    <col min="9218" max="9218" width="33.140625" customWidth="1"/>
    <col min="9220" max="9220" width="20" customWidth="1"/>
    <col min="9221" max="9221" width="15.42578125" customWidth="1"/>
    <col min="9222" max="9222" width="23.7109375" customWidth="1"/>
    <col min="9223" max="9223" width="10.5703125" bestFit="1" customWidth="1"/>
    <col min="9473" max="9473" width="15.28515625" customWidth="1"/>
    <col min="9474" max="9474" width="33.140625" customWidth="1"/>
    <col min="9476" max="9476" width="20" customWidth="1"/>
    <col min="9477" max="9477" width="15.42578125" customWidth="1"/>
    <col min="9478" max="9478" width="23.7109375" customWidth="1"/>
    <col min="9479" max="9479" width="10.5703125" bestFit="1" customWidth="1"/>
    <col min="9729" max="9729" width="15.28515625" customWidth="1"/>
    <col min="9730" max="9730" width="33.140625" customWidth="1"/>
    <col min="9732" max="9732" width="20" customWidth="1"/>
    <col min="9733" max="9733" width="15.42578125" customWidth="1"/>
    <col min="9734" max="9734" width="23.7109375" customWidth="1"/>
    <col min="9735" max="9735" width="10.5703125" bestFit="1" customWidth="1"/>
    <col min="9985" max="9985" width="15.28515625" customWidth="1"/>
    <col min="9986" max="9986" width="33.140625" customWidth="1"/>
    <col min="9988" max="9988" width="20" customWidth="1"/>
    <col min="9989" max="9989" width="15.42578125" customWidth="1"/>
    <col min="9990" max="9990" width="23.7109375" customWidth="1"/>
    <col min="9991" max="9991" width="10.5703125" bestFit="1" customWidth="1"/>
    <col min="10241" max="10241" width="15.28515625" customWidth="1"/>
    <col min="10242" max="10242" width="33.140625" customWidth="1"/>
    <col min="10244" max="10244" width="20" customWidth="1"/>
    <col min="10245" max="10245" width="15.42578125" customWidth="1"/>
    <col min="10246" max="10246" width="23.7109375" customWidth="1"/>
    <col min="10247" max="10247" width="10.5703125" bestFit="1" customWidth="1"/>
    <col min="10497" max="10497" width="15.28515625" customWidth="1"/>
    <col min="10498" max="10498" width="33.140625" customWidth="1"/>
    <col min="10500" max="10500" width="20" customWidth="1"/>
    <col min="10501" max="10501" width="15.42578125" customWidth="1"/>
    <col min="10502" max="10502" width="23.7109375" customWidth="1"/>
    <col min="10503" max="10503" width="10.5703125" bestFit="1" customWidth="1"/>
    <col min="10753" max="10753" width="15.28515625" customWidth="1"/>
    <col min="10754" max="10754" width="33.140625" customWidth="1"/>
    <col min="10756" max="10756" width="20" customWidth="1"/>
    <col min="10757" max="10757" width="15.42578125" customWidth="1"/>
    <col min="10758" max="10758" width="23.7109375" customWidth="1"/>
    <col min="10759" max="10759" width="10.5703125" bestFit="1" customWidth="1"/>
    <col min="11009" max="11009" width="15.28515625" customWidth="1"/>
    <col min="11010" max="11010" width="33.140625" customWidth="1"/>
    <col min="11012" max="11012" width="20" customWidth="1"/>
    <col min="11013" max="11013" width="15.42578125" customWidth="1"/>
    <col min="11014" max="11014" width="23.7109375" customWidth="1"/>
    <col min="11015" max="11015" width="10.5703125" bestFit="1" customWidth="1"/>
    <col min="11265" max="11265" width="15.28515625" customWidth="1"/>
    <col min="11266" max="11266" width="33.140625" customWidth="1"/>
    <col min="11268" max="11268" width="20" customWidth="1"/>
    <col min="11269" max="11269" width="15.42578125" customWidth="1"/>
    <col min="11270" max="11270" width="23.7109375" customWidth="1"/>
    <col min="11271" max="11271" width="10.5703125" bestFit="1" customWidth="1"/>
    <col min="11521" max="11521" width="15.28515625" customWidth="1"/>
    <col min="11522" max="11522" width="33.140625" customWidth="1"/>
    <col min="11524" max="11524" width="20" customWidth="1"/>
    <col min="11525" max="11525" width="15.42578125" customWidth="1"/>
    <col min="11526" max="11526" width="23.7109375" customWidth="1"/>
    <col min="11527" max="11527" width="10.5703125" bestFit="1" customWidth="1"/>
    <col min="11777" max="11777" width="15.28515625" customWidth="1"/>
    <col min="11778" max="11778" width="33.140625" customWidth="1"/>
    <col min="11780" max="11780" width="20" customWidth="1"/>
    <col min="11781" max="11781" width="15.42578125" customWidth="1"/>
    <col min="11782" max="11782" width="23.7109375" customWidth="1"/>
    <col min="11783" max="11783" width="10.5703125" bestFit="1" customWidth="1"/>
    <col min="12033" max="12033" width="15.28515625" customWidth="1"/>
    <col min="12034" max="12034" width="33.140625" customWidth="1"/>
    <col min="12036" max="12036" width="20" customWidth="1"/>
    <col min="12037" max="12037" width="15.42578125" customWidth="1"/>
    <col min="12038" max="12038" width="23.7109375" customWidth="1"/>
    <col min="12039" max="12039" width="10.5703125" bestFit="1" customWidth="1"/>
    <col min="12289" max="12289" width="15.28515625" customWidth="1"/>
    <col min="12290" max="12290" width="33.140625" customWidth="1"/>
    <col min="12292" max="12292" width="20" customWidth="1"/>
    <col min="12293" max="12293" width="15.42578125" customWidth="1"/>
    <col min="12294" max="12294" width="23.7109375" customWidth="1"/>
    <col min="12295" max="12295" width="10.5703125" bestFit="1" customWidth="1"/>
    <col min="12545" max="12545" width="15.28515625" customWidth="1"/>
    <col min="12546" max="12546" width="33.140625" customWidth="1"/>
    <col min="12548" max="12548" width="20" customWidth="1"/>
    <col min="12549" max="12549" width="15.42578125" customWidth="1"/>
    <col min="12550" max="12550" width="23.7109375" customWidth="1"/>
    <col min="12551" max="12551" width="10.5703125" bestFit="1" customWidth="1"/>
    <col min="12801" max="12801" width="15.28515625" customWidth="1"/>
    <col min="12802" max="12802" width="33.140625" customWidth="1"/>
    <col min="12804" max="12804" width="20" customWidth="1"/>
    <col min="12805" max="12805" width="15.42578125" customWidth="1"/>
    <col min="12806" max="12806" width="23.7109375" customWidth="1"/>
    <col min="12807" max="12807" width="10.5703125" bestFit="1" customWidth="1"/>
    <col min="13057" max="13057" width="15.28515625" customWidth="1"/>
    <col min="13058" max="13058" width="33.140625" customWidth="1"/>
    <col min="13060" max="13060" width="20" customWidth="1"/>
    <col min="13061" max="13061" width="15.42578125" customWidth="1"/>
    <col min="13062" max="13062" width="23.7109375" customWidth="1"/>
    <col min="13063" max="13063" width="10.5703125" bestFit="1" customWidth="1"/>
    <col min="13313" max="13313" width="15.28515625" customWidth="1"/>
    <col min="13314" max="13314" width="33.140625" customWidth="1"/>
    <col min="13316" max="13316" width="20" customWidth="1"/>
    <col min="13317" max="13317" width="15.42578125" customWidth="1"/>
    <col min="13318" max="13318" width="23.7109375" customWidth="1"/>
    <col min="13319" max="13319" width="10.5703125" bestFit="1" customWidth="1"/>
    <col min="13569" max="13569" width="15.28515625" customWidth="1"/>
    <col min="13570" max="13570" width="33.140625" customWidth="1"/>
    <col min="13572" max="13572" width="20" customWidth="1"/>
    <col min="13573" max="13573" width="15.42578125" customWidth="1"/>
    <col min="13574" max="13574" width="23.7109375" customWidth="1"/>
    <col min="13575" max="13575" width="10.5703125" bestFit="1" customWidth="1"/>
    <col min="13825" max="13825" width="15.28515625" customWidth="1"/>
    <col min="13826" max="13826" width="33.140625" customWidth="1"/>
    <col min="13828" max="13828" width="20" customWidth="1"/>
    <col min="13829" max="13829" width="15.42578125" customWidth="1"/>
    <col min="13830" max="13830" width="23.7109375" customWidth="1"/>
    <col min="13831" max="13831" width="10.5703125" bestFit="1" customWidth="1"/>
    <col min="14081" max="14081" width="15.28515625" customWidth="1"/>
    <col min="14082" max="14082" width="33.140625" customWidth="1"/>
    <col min="14084" max="14084" width="20" customWidth="1"/>
    <col min="14085" max="14085" width="15.42578125" customWidth="1"/>
    <col min="14086" max="14086" width="23.7109375" customWidth="1"/>
    <col min="14087" max="14087" width="10.5703125" bestFit="1" customWidth="1"/>
    <col min="14337" max="14337" width="15.28515625" customWidth="1"/>
    <col min="14338" max="14338" width="33.140625" customWidth="1"/>
    <col min="14340" max="14340" width="20" customWidth="1"/>
    <col min="14341" max="14341" width="15.42578125" customWidth="1"/>
    <col min="14342" max="14342" width="23.7109375" customWidth="1"/>
    <col min="14343" max="14343" width="10.5703125" bestFit="1" customWidth="1"/>
    <col min="14593" max="14593" width="15.28515625" customWidth="1"/>
    <col min="14594" max="14594" width="33.140625" customWidth="1"/>
    <col min="14596" max="14596" width="20" customWidth="1"/>
    <col min="14597" max="14597" width="15.42578125" customWidth="1"/>
    <col min="14598" max="14598" width="23.7109375" customWidth="1"/>
    <col min="14599" max="14599" width="10.5703125" bestFit="1" customWidth="1"/>
    <col min="14849" max="14849" width="15.28515625" customWidth="1"/>
    <col min="14850" max="14850" width="33.140625" customWidth="1"/>
    <col min="14852" max="14852" width="20" customWidth="1"/>
    <col min="14853" max="14853" width="15.42578125" customWidth="1"/>
    <col min="14854" max="14854" width="23.7109375" customWidth="1"/>
    <col min="14855" max="14855" width="10.5703125" bestFit="1" customWidth="1"/>
    <col min="15105" max="15105" width="15.28515625" customWidth="1"/>
    <col min="15106" max="15106" width="33.140625" customWidth="1"/>
    <col min="15108" max="15108" width="20" customWidth="1"/>
    <col min="15109" max="15109" width="15.42578125" customWidth="1"/>
    <col min="15110" max="15110" width="23.7109375" customWidth="1"/>
    <col min="15111" max="15111" width="10.5703125" bestFit="1" customWidth="1"/>
    <col min="15361" max="15361" width="15.28515625" customWidth="1"/>
    <col min="15362" max="15362" width="33.140625" customWidth="1"/>
    <col min="15364" max="15364" width="20" customWidth="1"/>
    <col min="15365" max="15365" width="15.42578125" customWidth="1"/>
    <col min="15366" max="15366" width="23.7109375" customWidth="1"/>
    <col min="15367" max="15367" width="10.5703125" bestFit="1" customWidth="1"/>
    <col min="15617" max="15617" width="15.28515625" customWidth="1"/>
    <col min="15618" max="15618" width="33.140625" customWidth="1"/>
    <col min="15620" max="15620" width="20" customWidth="1"/>
    <col min="15621" max="15621" width="15.42578125" customWidth="1"/>
    <col min="15622" max="15622" width="23.7109375" customWidth="1"/>
    <col min="15623" max="15623" width="10.5703125" bestFit="1" customWidth="1"/>
    <col min="15873" max="15873" width="15.28515625" customWidth="1"/>
    <col min="15874" max="15874" width="33.140625" customWidth="1"/>
    <col min="15876" max="15876" width="20" customWidth="1"/>
    <col min="15877" max="15877" width="15.42578125" customWidth="1"/>
    <col min="15878" max="15878" width="23.7109375" customWidth="1"/>
    <col min="15879" max="15879" width="10.5703125" bestFit="1" customWidth="1"/>
    <col min="16129" max="16129" width="15.28515625" customWidth="1"/>
    <col min="16130" max="16130" width="33.140625" customWidth="1"/>
    <col min="16132" max="16132" width="20" customWidth="1"/>
    <col min="16133" max="16133" width="15.42578125" customWidth="1"/>
    <col min="16134" max="16134" width="23.7109375" customWidth="1"/>
    <col min="16135" max="16135" width="10.5703125" bestFit="1" customWidth="1"/>
  </cols>
  <sheetData>
    <row r="2" spans="1:6" ht="15.75">
      <c r="A2" s="178" t="s">
        <v>312</v>
      </c>
      <c r="B2" s="179"/>
      <c r="C2" s="180"/>
      <c r="D2" s="180"/>
      <c r="E2" s="180"/>
      <c r="F2" s="180"/>
    </row>
    <row r="3" spans="1:6">
      <c r="A3" s="180"/>
      <c r="B3" s="180"/>
      <c r="C3" s="180"/>
      <c r="D3" s="180"/>
      <c r="E3" s="180"/>
      <c r="F3" s="180"/>
    </row>
    <row r="4" spans="1:6" ht="18.75">
      <c r="A4" s="180"/>
      <c r="B4" s="181" t="s">
        <v>568</v>
      </c>
      <c r="C4" s="182"/>
      <c r="D4" s="180"/>
      <c r="E4" s="180"/>
      <c r="F4" s="180"/>
    </row>
    <row r="5" spans="1:6">
      <c r="A5" s="180"/>
      <c r="B5" s="180"/>
      <c r="C5" s="180"/>
      <c r="D5" s="180"/>
      <c r="E5" s="180"/>
      <c r="F5" s="180"/>
    </row>
    <row r="6" spans="1:6" ht="16.5" thickBot="1">
      <c r="A6" s="183"/>
      <c r="B6" s="184" t="s">
        <v>313</v>
      </c>
      <c r="C6" s="185"/>
      <c r="D6" s="185"/>
      <c r="E6" s="185"/>
      <c r="F6" s="185"/>
    </row>
    <row r="7" spans="1:6" ht="15.75">
      <c r="A7" s="186" t="s">
        <v>314</v>
      </c>
      <c r="B7" s="451" t="s">
        <v>315</v>
      </c>
      <c r="C7" s="187" t="s">
        <v>316</v>
      </c>
      <c r="D7" s="449" t="s">
        <v>317</v>
      </c>
      <c r="E7" s="449" t="s">
        <v>318</v>
      </c>
      <c r="F7" s="449" t="s">
        <v>319</v>
      </c>
    </row>
    <row r="8" spans="1:6" ht="16.5" thickBot="1">
      <c r="A8" s="188" t="s">
        <v>320</v>
      </c>
      <c r="B8" s="452"/>
      <c r="C8" s="189" t="s">
        <v>321</v>
      </c>
      <c r="D8" s="450"/>
      <c r="E8" s="450"/>
      <c r="F8" s="450"/>
    </row>
    <row r="9" spans="1:6" ht="16.5" thickBot="1">
      <c r="A9" s="190" t="s">
        <v>617</v>
      </c>
      <c r="B9" s="189" t="s">
        <v>574</v>
      </c>
      <c r="C9" s="189" t="s">
        <v>323</v>
      </c>
      <c r="D9" s="191">
        <v>50</v>
      </c>
      <c r="E9" s="192">
        <v>51.99</v>
      </c>
      <c r="F9" s="192">
        <f>D9*E9</f>
        <v>2599.5</v>
      </c>
    </row>
    <row r="10" spans="1:6" ht="16.5" thickBot="1">
      <c r="A10" s="190" t="s">
        <v>618</v>
      </c>
      <c r="B10" s="189" t="s">
        <v>575</v>
      </c>
      <c r="C10" s="189" t="s">
        <v>323</v>
      </c>
      <c r="D10" s="191">
        <v>80</v>
      </c>
      <c r="E10" s="192">
        <v>19.329999999999998</v>
      </c>
      <c r="F10" s="192">
        <f t="shared" ref="F10:F13" si="0">D10*E10</f>
        <v>1546.3999999999999</v>
      </c>
    </row>
    <row r="11" spans="1:6" ht="16.5" thickBot="1">
      <c r="A11" s="190" t="s">
        <v>619</v>
      </c>
      <c r="B11" s="189" t="s">
        <v>576</v>
      </c>
      <c r="C11" s="189" t="s">
        <v>323</v>
      </c>
      <c r="D11" s="191">
        <v>0</v>
      </c>
      <c r="E11" s="192">
        <v>44</v>
      </c>
      <c r="F11" s="192">
        <f t="shared" si="0"/>
        <v>0</v>
      </c>
    </row>
    <row r="12" spans="1:6" ht="16.5" thickBot="1">
      <c r="A12" s="190" t="s">
        <v>334</v>
      </c>
      <c r="B12" s="189" t="s">
        <v>615</v>
      </c>
      <c r="C12" s="189" t="s">
        <v>323</v>
      </c>
      <c r="D12" s="191">
        <v>3500</v>
      </c>
      <c r="E12" s="192">
        <v>15.28</v>
      </c>
      <c r="F12" s="192">
        <f t="shared" si="0"/>
        <v>53480</v>
      </c>
    </row>
    <row r="13" spans="1:6" ht="16.5" thickBot="1">
      <c r="A13" s="190" t="s">
        <v>343</v>
      </c>
      <c r="B13" s="189" t="s">
        <v>577</v>
      </c>
      <c r="C13" s="189" t="s">
        <v>323</v>
      </c>
      <c r="D13" s="191">
        <v>1800</v>
      </c>
      <c r="E13" s="192">
        <v>22.36</v>
      </c>
      <c r="F13" s="192">
        <f t="shared" si="0"/>
        <v>40248</v>
      </c>
    </row>
    <row r="14" spans="1:6" ht="16.5" thickBot="1">
      <c r="A14" s="190" t="s">
        <v>324</v>
      </c>
      <c r="B14" s="189" t="s">
        <v>578</v>
      </c>
      <c r="C14" s="189" t="s">
        <v>323</v>
      </c>
      <c r="D14" s="191">
        <v>2600</v>
      </c>
      <c r="E14" s="192">
        <v>31.02</v>
      </c>
      <c r="F14" s="192">
        <f t="shared" ref="F14:F55" si="1">D14*E14</f>
        <v>80652</v>
      </c>
    </row>
    <row r="15" spans="1:6" ht="16.5" thickBot="1">
      <c r="A15" s="190" t="s">
        <v>620</v>
      </c>
      <c r="B15" s="189" t="s">
        <v>616</v>
      </c>
      <c r="C15" s="189" t="s">
        <v>323</v>
      </c>
      <c r="D15" s="191">
        <v>800</v>
      </c>
      <c r="E15" s="192">
        <v>25</v>
      </c>
      <c r="F15" s="192">
        <f t="shared" si="1"/>
        <v>20000</v>
      </c>
    </row>
    <row r="16" spans="1:6" ht="16.5" thickBot="1">
      <c r="A16" s="190" t="s">
        <v>336</v>
      </c>
      <c r="B16" s="189" t="s">
        <v>579</v>
      </c>
      <c r="C16" s="189" t="s">
        <v>323</v>
      </c>
      <c r="D16" s="191">
        <v>4300</v>
      </c>
      <c r="E16" s="192">
        <v>47.85</v>
      </c>
      <c r="F16" s="192">
        <f t="shared" si="1"/>
        <v>205755</v>
      </c>
    </row>
    <row r="17" spans="1:6" ht="16.5" thickBot="1">
      <c r="A17" s="190" t="s">
        <v>325</v>
      </c>
      <c r="B17" s="189" t="s">
        <v>580</v>
      </c>
      <c r="C17" s="189" t="s">
        <v>323</v>
      </c>
      <c r="D17" s="191">
        <v>4000</v>
      </c>
      <c r="E17" s="192">
        <v>21.52</v>
      </c>
      <c r="F17" s="192">
        <f t="shared" si="1"/>
        <v>86080</v>
      </c>
    </row>
    <row r="18" spans="1:6" ht="16.5" thickBot="1">
      <c r="A18" s="190" t="s">
        <v>621</v>
      </c>
      <c r="B18" s="189" t="s">
        <v>581</v>
      </c>
      <c r="C18" s="189" t="s">
        <v>323</v>
      </c>
      <c r="D18" s="191">
        <v>150</v>
      </c>
      <c r="E18" s="192">
        <v>56.21</v>
      </c>
      <c r="F18" s="192">
        <f t="shared" si="1"/>
        <v>8431.5</v>
      </c>
    </row>
    <row r="19" spans="1:6" ht="16.5" thickBot="1">
      <c r="A19" s="190" t="s">
        <v>622</v>
      </c>
      <c r="B19" s="189" t="s">
        <v>582</v>
      </c>
      <c r="C19" s="189" t="s">
        <v>323</v>
      </c>
      <c r="D19" s="191">
        <v>4000</v>
      </c>
      <c r="E19" s="192">
        <v>57.69</v>
      </c>
      <c r="F19" s="192">
        <f t="shared" si="1"/>
        <v>230760</v>
      </c>
    </row>
    <row r="20" spans="1:6" ht="16.5" thickBot="1">
      <c r="A20" s="190" t="s">
        <v>328</v>
      </c>
      <c r="B20" s="189" t="s">
        <v>583</v>
      </c>
      <c r="C20" s="189" t="s">
        <v>323</v>
      </c>
      <c r="D20" s="191">
        <v>2200</v>
      </c>
      <c r="E20" s="192">
        <v>31.74</v>
      </c>
      <c r="F20" s="192">
        <f t="shared" si="1"/>
        <v>69828</v>
      </c>
    </row>
    <row r="21" spans="1:6" ht="16.5" thickBot="1">
      <c r="A21" s="190" t="s">
        <v>623</v>
      </c>
      <c r="B21" s="189" t="s">
        <v>584</v>
      </c>
      <c r="C21" s="189" t="s">
        <v>323</v>
      </c>
      <c r="D21" s="191">
        <v>6000</v>
      </c>
      <c r="E21" s="192">
        <v>54.75</v>
      </c>
      <c r="F21" s="192">
        <f t="shared" si="1"/>
        <v>328500</v>
      </c>
    </row>
    <row r="22" spans="1:6" ht="16.5" thickBot="1">
      <c r="A22" s="190" t="s">
        <v>347</v>
      </c>
      <c r="B22" s="189" t="s">
        <v>624</v>
      </c>
      <c r="C22" s="189" t="s">
        <v>323</v>
      </c>
      <c r="D22" s="191"/>
      <c r="E22" s="192"/>
      <c r="F22" s="192">
        <f t="shared" si="1"/>
        <v>0</v>
      </c>
    </row>
    <row r="23" spans="1:6" ht="16.5" thickBot="1">
      <c r="A23" s="190" t="s">
        <v>625</v>
      </c>
      <c r="B23" s="189" t="s">
        <v>585</v>
      </c>
      <c r="C23" s="189" t="s">
        <v>323</v>
      </c>
      <c r="D23" s="191">
        <v>50</v>
      </c>
      <c r="E23" s="192">
        <v>70.86</v>
      </c>
      <c r="F23" s="192">
        <f t="shared" si="1"/>
        <v>3543</v>
      </c>
    </row>
    <row r="24" spans="1:6" ht="16.5" thickBot="1">
      <c r="A24" s="190" t="s">
        <v>322</v>
      </c>
      <c r="B24" s="189" t="s">
        <v>586</v>
      </c>
      <c r="C24" s="189" t="s">
        <v>323</v>
      </c>
      <c r="D24" s="191">
        <v>2400</v>
      </c>
      <c r="E24" s="192">
        <v>106.17</v>
      </c>
      <c r="F24" s="192">
        <f t="shared" si="1"/>
        <v>254808</v>
      </c>
    </row>
    <row r="25" spans="1:6" ht="16.5" thickBot="1">
      <c r="A25" s="190" t="s">
        <v>626</v>
      </c>
      <c r="B25" s="189" t="s">
        <v>587</v>
      </c>
      <c r="C25" s="189" t="s">
        <v>323</v>
      </c>
      <c r="D25" s="191">
        <v>10</v>
      </c>
      <c r="E25" s="192">
        <v>26.23</v>
      </c>
      <c r="F25" s="192">
        <f t="shared" si="1"/>
        <v>262.3</v>
      </c>
    </row>
    <row r="26" spans="1:6" ht="16.5" thickBot="1">
      <c r="A26" s="190" t="s">
        <v>349</v>
      </c>
      <c r="B26" s="189" t="s">
        <v>588</v>
      </c>
      <c r="C26" s="189" t="s">
        <v>323</v>
      </c>
      <c r="D26" s="191">
        <v>20</v>
      </c>
      <c r="E26" s="192">
        <v>210.63</v>
      </c>
      <c r="F26" s="192">
        <f t="shared" si="1"/>
        <v>4212.6000000000004</v>
      </c>
    </row>
    <row r="27" spans="1:6" ht="16.5" thickBot="1">
      <c r="A27" s="190" t="s">
        <v>627</v>
      </c>
      <c r="B27" s="189" t="s">
        <v>589</v>
      </c>
      <c r="C27" s="189" t="s">
        <v>323</v>
      </c>
      <c r="D27" s="191">
        <v>0</v>
      </c>
      <c r="E27" s="192">
        <v>7261.74</v>
      </c>
      <c r="F27" s="192">
        <f t="shared" si="1"/>
        <v>0</v>
      </c>
    </row>
    <row r="28" spans="1:6" ht="16.5" thickBot="1">
      <c r="A28" s="190" t="s">
        <v>326</v>
      </c>
      <c r="B28" s="189" t="s">
        <v>590</v>
      </c>
      <c r="C28" s="189" t="s">
        <v>323</v>
      </c>
      <c r="D28" s="191">
        <v>300</v>
      </c>
      <c r="E28" s="192">
        <v>192.92</v>
      </c>
      <c r="F28" s="192">
        <f t="shared" si="1"/>
        <v>57875.999999999993</v>
      </c>
    </row>
    <row r="29" spans="1:6" ht="16.5" thickBot="1">
      <c r="A29" s="190" t="s">
        <v>327</v>
      </c>
      <c r="B29" s="189" t="s">
        <v>591</v>
      </c>
      <c r="C29" s="189" t="s">
        <v>323</v>
      </c>
      <c r="D29" s="191">
        <v>150</v>
      </c>
      <c r="E29" s="192">
        <v>213.92</v>
      </c>
      <c r="F29" s="192">
        <f t="shared" si="1"/>
        <v>32087.999999999996</v>
      </c>
    </row>
    <row r="30" spans="1:6" ht="16.5" thickBot="1">
      <c r="A30" s="190" t="s">
        <v>344</v>
      </c>
      <c r="B30" s="189" t="s">
        <v>592</v>
      </c>
      <c r="C30" s="189" t="s">
        <v>323</v>
      </c>
      <c r="D30" s="191">
        <v>300</v>
      </c>
      <c r="E30" s="192">
        <v>50.34</v>
      </c>
      <c r="F30" s="192">
        <f t="shared" si="1"/>
        <v>15102.000000000002</v>
      </c>
    </row>
    <row r="31" spans="1:6" ht="16.5" thickBot="1">
      <c r="A31" s="190" t="s">
        <v>345</v>
      </c>
      <c r="B31" s="189" t="s">
        <v>593</v>
      </c>
      <c r="C31" s="189" t="s">
        <v>323</v>
      </c>
      <c r="D31" s="191">
        <v>200</v>
      </c>
      <c r="E31" s="192">
        <v>36.85</v>
      </c>
      <c r="F31" s="192">
        <f t="shared" si="1"/>
        <v>7370</v>
      </c>
    </row>
    <row r="32" spans="1:6" ht="16.5" thickBot="1">
      <c r="A32" s="190" t="s">
        <v>628</v>
      </c>
      <c r="B32" s="189" t="s">
        <v>594</v>
      </c>
      <c r="C32" s="189" t="s">
        <v>323</v>
      </c>
      <c r="D32" s="191">
        <v>50</v>
      </c>
      <c r="E32" s="192">
        <v>1094.6400000000001</v>
      </c>
      <c r="F32" s="192">
        <f t="shared" si="1"/>
        <v>54732.000000000007</v>
      </c>
    </row>
    <row r="33" spans="1:6" ht="16.5" thickBot="1">
      <c r="A33" s="190" t="s">
        <v>337</v>
      </c>
      <c r="B33" s="189" t="s">
        <v>595</v>
      </c>
      <c r="C33" s="189" t="s">
        <v>323</v>
      </c>
      <c r="D33" s="191">
        <v>10</v>
      </c>
      <c r="E33" s="192">
        <v>122.42</v>
      </c>
      <c r="F33" s="192">
        <f t="shared" si="1"/>
        <v>1224.2</v>
      </c>
    </row>
    <row r="34" spans="1:6" ht="16.5" thickBot="1">
      <c r="A34" s="190" t="s">
        <v>342</v>
      </c>
      <c r="B34" s="189" t="s">
        <v>596</v>
      </c>
      <c r="C34" s="189" t="s">
        <v>323</v>
      </c>
      <c r="D34" s="191">
        <v>800</v>
      </c>
      <c r="E34" s="192">
        <v>26.26</v>
      </c>
      <c r="F34" s="192">
        <f t="shared" si="1"/>
        <v>21008</v>
      </c>
    </row>
    <row r="35" spans="1:6" ht="16.5" thickBot="1">
      <c r="A35" s="190" t="s">
        <v>629</v>
      </c>
      <c r="B35" s="189" t="s">
        <v>597</v>
      </c>
      <c r="C35" s="189" t="s">
        <v>323</v>
      </c>
      <c r="D35" s="191">
        <v>48</v>
      </c>
      <c r="E35" s="192">
        <v>73.760000000000005</v>
      </c>
      <c r="F35" s="192">
        <f t="shared" si="1"/>
        <v>3540.4800000000005</v>
      </c>
    </row>
    <row r="36" spans="1:6" ht="16.5" thickBot="1">
      <c r="A36" s="190" t="s">
        <v>329</v>
      </c>
      <c r="B36" s="189" t="s">
        <v>598</v>
      </c>
      <c r="C36" s="189" t="s">
        <v>323</v>
      </c>
      <c r="D36" s="191">
        <v>400</v>
      </c>
      <c r="E36" s="192">
        <v>86.03</v>
      </c>
      <c r="F36" s="192">
        <f t="shared" si="1"/>
        <v>34412</v>
      </c>
    </row>
    <row r="37" spans="1:6" ht="16.5" thickBot="1">
      <c r="A37" s="190" t="s">
        <v>330</v>
      </c>
      <c r="B37" s="189" t="s">
        <v>599</v>
      </c>
      <c r="C37" s="189" t="s">
        <v>323</v>
      </c>
      <c r="D37" s="191">
        <v>400</v>
      </c>
      <c r="E37" s="192">
        <v>70.63</v>
      </c>
      <c r="F37" s="192">
        <f t="shared" si="1"/>
        <v>28252</v>
      </c>
    </row>
    <row r="38" spans="1:6" ht="16.5" thickBot="1">
      <c r="A38" s="190" t="s">
        <v>630</v>
      </c>
      <c r="B38" s="189" t="s">
        <v>600</v>
      </c>
      <c r="C38" s="189" t="s">
        <v>323</v>
      </c>
      <c r="D38" s="191">
        <v>60</v>
      </c>
      <c r="E38" s="192">
        <v>384.89</v>
      </c>
      <c r="F38" s="192">
        <f t="shared" si="1"/>
        <v>23093.399999999998</v>
      </c>
    </row>
    <row r="39" spans="1:6" ht="16.5" thickBot="1">
      <c r="A39" s="190" t="s">
        <v>631</v>
      </c>
      <c r="B39" s="189" t="s">
        <v>601</v>
      </c>
      <c r="C39" s="189" t="s">
        <v>323</v>
      </c>
      <c r="D39" s="191">
        <v>10</v>
      </c>
      <c r="E39" s="192">
        <v>79.48</v>
      </c>
      <c r="F39" s="192">
        <f t="shared" si="1"/>
        <v>794.80000000000007</v>
      </c>
    </row>
    <row r="40" spans="1:6" ht="16.5" thickBot="1">
      <c r="A40" s="190" t="s">
        <v>332</v>
      </c>
      <c r="B40" s="189" t="s">
        <v>602</v>
      </c>
      <c r="C40" s="189" t="s">
        <v>323</v>
      </c>
      <c r="D40" s="191">
        <v>830</v>
      </c>
      <c r="E40" s="192">
        <v>76.66</v>
      </c>
      <c r="F40" s="192">
        <f t="shared" si="1"/>
        <v>63627.799999999996</v>
      </c>
    </row>
    <row r="41" spans="1:6" ht="16.5" thickBot="1">
      <c r="A41" s="190" t="s">
        <v>340</v>
      </c>
      <c r="B41" s="189" t="s">
        <v>603</v>
      </c>
      <c r="C41" s="189" t="s">
        <v>323</v>
      </c>
      <c r="D41" s="191">
        <v>500</v>
      </c>
      <c r="E41" s="192">
        <v>90.74</v>
      </c>
      <c r="F41" s="192">
        <f t="shared" si="1"/>
        <v>45370</v>
      </c>
    </row>
    <row r="42" spans="1:6" ht="16.5" thickBot="1">
      <c r="A42" s="190" t="s">
        <v>632</v>
      </c>
      <c r="B42" s="189" t="s">
        <v>604</v>
      </c>
      <c r="C42" s="189" t="s">
        <v>323</v>
      </c>
      <c r="D42" s="191">
        <v>2400</v>
      </c>
      <c r="E42" s="192">
        <v>32.17</v>
      </c>
      <c r="F42" s="192">
        <f t="shared" si="1"/>
        <v>77208</v>
      </c>
    </row>
    <row r="43" spans="1:6" ht="16.5" thickBot="1">
      <c r="A43" s="190" t="s">
        <v>331</v>
      </c>
      <c r="B43" s="189" t="s">
        <v>605</v>
      </c>
      <c r="C43" s="189" t="s">
        <v>323</v>
      </c>
      <c r="D43" s="191">
        <v>950</v>
      </c>
      <c r="E43" s="192">
        <v>22.69</v>
      </c>
      <c r="F43" s="192">
        <f t="shared" si="1"/>
        <v>21555.5</v>
      </c>
    </row>
    <row r="44" spans="1:6" ht="16.5" thickBot="1">
      <c r="A44" s="190" t="s">
        <v>335</v>
      </c>
      <c r="B44" s="189" t="s">
        <v>606</v>
      </c>
      <c r="C44" s="189" t="s">
        <v>323</v>
      </c>
      <c r="D44" s="191">
        <v>2000</v>
      </c>
      <c r="E44" s="192">
        <v>40.93</v>
      </c>
      <c r="F44" s="192">
        <f t="shared" si="1"/>
        <v>81860</v>
      </c>
    </row>
    <row r="45" spans="1:6" ht="16.5" thickBot="1">
      <c r="A45" s="190" t="s">
        <v>339</v>
      </c>
      <c r="B45" s="189" t="s">
        <v>607</v>
      </c>
      <c r="C45" s="189" t="s">
        <v>323</v>
      </c>
      <c r="D45" s="191">
        <v>450</v>
      </c>
      <c r="E45" s="192">
        <v>35.82</v>
      </c>
      <c r="F45" s="192">
        <f t="shared" si="1"/>
        <v>16119</v>
      </c>
    </row>
    <row r="46" spans="1:6" ht="16.5" thickBot="1">
      <c r="A46" s="190" t="s">
        <v>333</v>
      </c>
      <c r="B46" s="189" t="s">
        <v>608</v>
      </c>
      <c r="C46" s="189" t="s">
        <v>323</v>
      </c>
      <c r="D46" s="191">
        <v>1320</v>
      </c>
      <c r="E46" s="192">
        <v>82.82</v>
      </c>
      <c r="F46" s="192">
        <f t="shared" si="1"/>
        <v>109322.4</v>
      </c>
    </row>
    <row r="47" spans="1:6" ht="16.5" thickBot="1">
      <c r="A47" s="190" t="s">
        <v>338</v>
      </c>
      <c r="B47" s="189" t="s">
        <v>609</v>
      </c>
      <c r="C47" s="189" t="s">
        <v>323</v>
      </c>
      <c r="D47" s="191">
        <v>10</v>
      </c>
      <c r="E47" s="192">
        <v>305.8</v>
      </c>
      <c r="F47" s="192">
        <f t="shared" si="1"/>
        <v>3058</v>
      </c>
    </row>
    <row r="48" spans="1:6" ht="16.5" thickBot="1">
      <c r="A48" s="190" t="s">
        <v>348</v>
      </c>
      <c r="B48" s="189" t="s">
        <v>610</v>
      </c>
      <c r="C48" s="189" t="s">
        <v>323</v>
      </c>
      <c r="D48" s="191">
        <v>50</v>
      </c>
      <c r="E48" s="192">
        <v>344.46</v>
      </c>
      <c r="F48" s="192">
        <f t="shared" si="1"/>
        <v>17223</v>
      </c>
    </row>
    <row r="49" spans="1:6" ht="16.5" thickBot="1">
      <c r="A49" s="190" t="s">
        <v>633</v>
      </c>
      <c r="B49" s="189" t="s">
        <v>611</v>
      </c>
      <c r="C49" s="189" t="s">
        <v>323</v>
      </c>
      <c r="D49" s="191">
        <v>100</v>
      </c>
      <c r="E49" s="192">
        <v>19.600000000000001</v>
      </c>
      <c r="F49" s="192">
        <f t="shared" si="1"/>
        <v>1960.0000000000002</v>
      </c>
    </row>
    <row r="50" spans="1:6" ht="32.25" thickBot="1">
      <c r="A50" s="190" t="s">
        <v>634</v>
      </c>
      <c r="B50" s="189" t="s">
        <v>636</v>
      </c>
      <c r="C50" s="189" t="s">
        <v>323</v>
      </c>
      <c r="D50" s="191">
        <v>510</v>
      </c>
      <c r="E50" s="192">
        <v>81.56</v>
      </c>
      <c r="F50" s="192">
        <f t="shared" si="1"/>
        <v>41595.599999999999</v>
      </c>
    </row>
    <row r="51" spans="1:6" ht="16.5" thickBot="1">
      <c r="A51" s="190" t="s">
        <v>341</v>
      </c>
      <c r="B51" s="189" t="s">
        <v>612</v>
      </c>
      <c r="C51" s="189" t="s">
        <v>323</v>
      </c>
      <c r="D51" s="191">
        <v>1000</v>
      </c>
      <c r="E51" s="192">
        <v>50.39</v>
      </c>
      <c r="F51" s="192">
        <f t="shared" si="1"/>
        <v>50390</v>
      </c>
    </row>
    <row r="52" spans="1:6" ht="16.5" thickBot="1">
      <c r="A52" s="190" t="s">
        <v>346</v>
      </c>
      <c r="B52" s="189" t="s">
        <v>613</v>
      </c>
      <c r="C52" s="189" t="s">
        <v>323</v>
      </c>
      <c r="D52" s="191">
        <v>800</v>
      </c>
      <c r="E52" s="192">
        <v>131</v>
      </c>
      <c r="F52" s="192">
        <f t="shared" si="1"/>
        <v>104800</v>
      </c>
    </row>
    <row r="53" spans="1:6" ht="16.5" thickBot="1">
      <c r="A53" s="190" t="s">
        <v>635</v>
      </c>
      <c r="B53" s="189" t="s">
        <v>614</v>
      </c>
      <c r="C53" s="189" t="s">
        <v>323</v>
      </c>
      <c r="D53" s="191">
        <v>3230</v>
      </c>
      <c r="E53" s="192">
        <v>38.92</v>
      </c>
      <c r="F53" s="192">
        <f t="shared" si="1"/>
        <v>125711.6</v>
      </c>
    </row>
    <row r="54" spans="1:6" ht="16.5" thickBot="1">
      <c r="A54" s="190"/>
      <c r="B54" s="189"/>
      <c r="C54" s="189"/>
      <c r="D54" s="191"/>
      <c r="E54" s="192"/>
      <c r="F54" s="192">
        <f t="shared" si="1"/>
        <v>0</v>
      </c>
    </row>
    <row r="55" spans="1:6" ht="16.5" thickBot="1">
      <c r="A55" s="190"/>
      <c r="B55" s="189"/>
      <c r="C55" s="189"/>
      <c r="D55" s="191"/>
      <c r="E55" s="192"/>
      <c r="F55" s="192">
        <f t="shared" si="1"/>
        <v>0</v>
      </c>
    </row>
    <row r="56" spans="1:6" ht="15.75">
      <c r="A56" s="179"/>
      <c r="B56" s="193"/>
      <c r="C56" s="194"/>
      <c r="D56" s="179"/>
      <c r="E56" s="179"/>
      <c r="F56" s="195">
        <f>SUM(F9:F55)</f>
        <v>2430000.08</v>
      </c>
    </row>
    <row r="57" spans="1:6" ht="15.75">
      <c r="A57" s="179"/>
      <c r="B57" s="193"/>
      <c r="C57" s="196"/>
      <c r="D57" s="179"/>
      <c r="E57" s="179"/>
      <c r="F57" s="195"/>
    </row>
    <row r="58" spans="1:6" ht="15.75">
      <c r="A58" s="178"/>
      <c r="B58" s="193"/>
      <c r="D58" s="179"/>
      <c r="E58" s="179"/>
    </row>
    <row r="92" spans="1:6" ht="15.75">
      <c r="A92" s="197"/>
      <c r="B92" s="193"/>
      <c r="C92" s="193"/>
      <c r="D92" s="198"/>
      <c r="E92" s="199"/>
    </row>
    <row r="93" spans="1:6" ht="31.5">
      <c r="A93" s="197"/>
      <c r="B93" s="193" t="s">
        <v>350</v>
      </c>
      <c r="C93" s="193"/>
      <c r="D93" s="198"/>
      <c r="E93" s="199"/>
      <c r="F93" s="199"/>
    </row>
    <row r="94" spans="1:6" ht="15.75">
      <c r="A94" s="197"/>
      <c r="B94" s="193"/>
      <c r="C94" s="193"/>
      <c r="D94" s="198"/>
      <c r="E94" s="199"/>
      <c r="F94" s="202"/>
    </row>
    <row r="95" spans="1:6" ht="16.5" thickBot="1">
      <c r="A95" s="196"/>
      <c r="B95" s="193"/>
      <c r="C95" s="196"/>
      <c r="D95" s="196"/>
      <c r="E95" s="196"/>
      <c r="F95" s="195"/>
    </row>
    <row r="96" spans="1:6" ht="15.75">
      <c r="A96" s="203" t="s">
        <v>314</v>
      </c>
      <c r="B96" s="449" t="s">
        <v>351</v>
      </c>
      <c r="C96" s="187" t="s">
        <v>316</v>
      </c>
      <c r="D96" s="449" t="s">
        <v>317</v>
      </c>
      <c r="E96" s="449" t="s">
        <v>318</v>
      </c>
      <c r="F96" s="449" t="s">
        <v>319</v>
      </c>
    </row>
    <row r="97" spans="1:6" ht="16.5" thickBot="1">
      <c r="A97" s="188"/>
      <c r="B97" s="450"/>
      <c r="C97" s="189" t="s">
        <v>321</v>
      </c>
      <c r="D97" s="450"/>
      <c r="E97" s="450"/>
      <c r="F97" s="450"/>
    </row>
    <row r="98" spans="1:6" ht="16.5" thickBot="1">
      <c r="A98" s="204">
        <v>2600179</v>
      </c>
      <c r="B98" s="205" t="s">
        <v>352</v>
      </c>
      <c r="C98" s="205" t="s">
        <v>353</v>
      </c>
      <c r="D98" s="206">
        <v>9000</v>
      </c>
      <c r="E98" s="207">
        <v>10.8</v>
      </c>
      <c r="F98" s="207">
        <f>D98*E98</f>
        <v>97200</v>
      </c>
    </row>
    <row r="99" spans="1:6" ht="16.5" thickBot="1">
      <c r="A99" s="188">
        <v>2600419</v>
      </c>
      <c r="B99" s="189" t="s">
        <v>354</v>
      </c>
      <c r="C99" s="189" t="s">
        <v>355</v>
      </c>
      <c r="D99" s="191">
        <v>5</v>
      </c>
      <c r="E99" s="192">
        <v>168</v>
      </c>
      <c r="F99" s="207">
        <f t="shared" ref="F99:F112" si="2">D99*E99</f>
        <v>840</v>
      </c>
    </row>
    <row r="100" spans="1:6" ht="16.5" thickBot="1">
      <c r="A100" s="188">
        <v>2600195</v>
      </c>
      <c r="B100" s="189" t="s">
        <v>356</v>
      </c>
      <c r="C100" s="189" t="s">
        <v>355</v>
      </c>
      <c r="D100" s="191">
        <v>60</v>
      </c>
      <c r="E100" s="192">
        <v>342</v>
      </c>
      <c r="F100" s="207">
        <f t="shared" si="2"/>
        <v>20520</v>
      </c>
    </row>
    <row r="101" spans="1:6" ht="16.5" thickBot="1">
      <c r="A101" s="188">
        <v>2600187</v>
      </c>
      <c r="B101" s="189" t="s">
        <v>357</v>
      </c>
      <c r="C101" s="189" t="s">
        <v>323</v>
      </c>
      <c r="D101" s="191">
        <v>1000</v>
      </c>
      <c r="E101" s="192">
        <v>8.02</v>
      </c>
      <c r="F101" s="207">
        <f t="shared" si="2"/>
        <v>8020</v>
      </c>
    </row>
    <row r="102" spans="1:6" ht="16.5" thickBot="1">
      <c r="A102" s="188">
        <v>2600187</v>
      </c>
      <c r="B102" s="189" t="s">
        <v>358</v>
      </c>
      <c r="C102" s="189" t="s">
        <v>323</v>
      </c>
      <c r="D102" s="191">
        <v>200</v>
      </c>
      <c r="E102" s="192">
        <v>12</v>
      </c>
      <c r="F102" s="207">
        <f t="shared" si="2"/>
        <v>2400</v>
      </c>
    </row>
    <row r="103" spans="1:6" ht="16.5" thickBot="1">
      <c r="A103" s="188">
        <v>2600187</v>
      </c>
      <c r="B103" s="189" t="s">
        <v>359</v>
      </c>
      <c r="C103" s="189" t="s">
        <v>323</v>
      </c>
      <c r="D103" s="191">
        <v>1200</v>
      </c>
      <c r="E103" s="192">
        <v>12.42</v>
      </c>
      <c r="F103" s="207">
        <f t="shared" si="2"/>
        <v>14904</v>
      </c>
    </row>
    <row r="104" spans="1:6" ht="16.5" thickBot="1">
      <c r="A104" s="188">
        <v>2600187</v>
      </c>
      <c r="B104" s="189" t="s">
        <v>360</v>
      </c>
      <c r="C104" s="189" t="s">
        <v>323</v>
      </c>
      <c r="D104" s="191">
        <v>1500</v>
      </c>
      <c r="E104" s="192">
        <v>14.5</v>
      </c>
      <c r="F104" s="207">
        <f t="shared" si="2"/>
        <v>21750</v>
      </c>
    </row>
    <row r="105" spans="1:6" ht="16.5" thickBot="1">
      <c r="A105" s="188">
        <v>2600187</v>
      </c>
      <c r="B105" s="189" t="s">
        <v>361</v>
      </c>
      <c r="C105" s="189" t="s">
        <v>323</v>
      </c>
      <c r="D105" s="191">
        <v>500</v>
      </c>
      <c r="E105" s="192">
        <v>20.82</v>
      </c>
      <c r="F105" s="207">
        <f t="shared" si="2"/>
        <v>10410</v>
      </c>
    </row>
    <row r="106" spans="1:6" ht="16.5" thickBot="1">
      <c r="A106" s="188">
        <v>2600203</v>
      </c>
      <c r="B106" s="189" t="s">
        <v>362</v>
      </c>
      <c r="C106" s="189" t="s">
        <v>323</v>
      </c>
      <c r="D106" s="191">
        <v>500</v>
      </c>
      <c r="E106" s="192">
        <v>48</v>
      </c>
      <c r="F106" s="207">
        <f t="shared" si="2"/>
        <v>24000</v>
      </c>
    </row>
    <row r="107" spans="1:6" ht="16.5" thickBot="1">
      <c r="A107" s="188">
        <v>2600062</v>
      </c>
      <c r="B107" s="189" t="s">
        <v>544</v>
      </c>
      <c r="C107" s="189" t="s">
        <v>323</v>
      </c>
      <c r="D107" s="191">
        <v>125</v>
      </c>
      <c r="E107" s="192">
        <v>202</v>
      </c>
      <c r="F107" s="207">
        <f t="shared" si="2"/>
        <v>25250</v>
      </c>
    </row>
    <row r="108" spans="1:6" ht="16.5" thickBot="1">
      <c r="A108" s="188">
        <v>2600740</v>
      </c>
      <c r="B108" s="189" t="s">
        <v>545</v>
      </c>
      <c r="C108" s="189" t="s">
        <v>323</v>
      </c>
      <c r="D108" s="191">
        <v>0</v>
      </c>
      <c r="E108" s="192">
        <v>18</v>
      </c>
      <c r="F108" s="207">
        <f t="shared" si="2"/>
        <v>0</v>
      </c>
    </row>
    <row r="109" spans="1:6" ht="16.5" thickBot="1">
      <c r="A109" s="188">
        <v>2600062</v>
      </c>
      <c r="B109" s="189" t="s">
        <v>546</v>
      </c>
      <c r="C109" s="189" t="s">
        <v>323</v>
      </c>
      <c r="D109" s="191">
        <v>801</v>
      </c>
      <c r="E109" s="192">
        <v>225</v>
      </c>
      <c r="F109" s="207">
        <f t="shared" si="2"/>
        <v>180225</v>
      </c>
    </row>
    <row r="110" spans="1:6" ht="16.5" thickBot="1">
      <c r="A110" s="362">
        <v>2600062</v>
      </c>
      <c r="B110" s="189" t="s">
        <v>543</v>
      </c>
      <c r="C110" s="189" t="s">
        <v>323</v>
      </c>
      <c r="D110" s="191">
        <v>125</v>
      </c>
      <c r="E110" s="192">
        <v>392.4</v>
      </c>
      <c r="F110" s="207">
        <f t="shared" ref="F110" si="3">D110*E110</f>
        <v>49050</v>
      </c>
    </row>
    <row r="111" spans="1:6" ht="16.5" thickBot="1">
      <c r="A111" s="188"/>
      <c r="B111" s="189"/>
      <c r="C111" s="189"/>
      <c r="D111" s="191">
        <v>0</v>
      </c>
      <c r="E111" s="192">
        <v>0</v>
      </c>
      <c r="F111" s="207">
        <f t="shared" si="2"/>
        <v>0</v>
      </c>
    </row>
    <row r="112" spans="1:6" ht="16.5" thickBot="1">
      <c r="A112" s="188"/>
      <c r="B112" s="189"/>
      <c r="C112" s="189" t="s">
        <v>323</v>
      </c>
      <c r="D112" s="191">
        <v>0</v>
      </c>
      <c r="E112" s="192">
        <v>0</v>
      </c>
      <c r="F112" s="207">
        <f t="shared" si="2"/>
        <v>0</v>
      </c>
    </row>
    <row r="113" spans="1:6" ht="15.75">
      <c r="A113" s="208" t="s">
        <v>364</v>
      </c>
      <c r="B113" s="209"/>
      <c r="C113" s="209"/>
      <c r="D113" s="210"/>
      <c r="E113" s="211"/>
      <c r="F113" s="212">
        <f>SUM(F98:F112)</f>
        <v>454569</v>
      </c>
    </row>
    <row r="114" spans="1:6" ht="15.75">
      <c r="A114" s="208"/>
      <c r="B114" s="209"/>
      <c r="C114" s="209"/>
      <c r="D114" s="210"/>
      <c r="E114" s="211"/>
      <c r="F114" s="213"/>
    </row>
    <row r="115" spans="1:6" ht="15.75">
      <c r="A115" s="208"/>
      <c r="B115" s="214" t="s">
        <v>365</v>
      </c>
      <c r="C115" s="209"/>
      <c r="D115" s="210"/>
      <c r="E115" s="211"/>
      <c r="F115" s="213"/>
    </row>
    <row r="116" spans="1:6" ht="16.5" thickBot="1">
      <c r="A116" s="208"/>
      <c r="B116" s="209"/>
      <c r="C116" s="209"/>
      <c r="D116" s="210"/>
      <c r="E116" s="211"/>
      <c r="F116" s="213"/>
    </row>
    <row r="117" spans="1:6" ht="15.75">
      <c r="A117" s="203" t="s">
        <v>314</v>
      </c>
      <c r="B117" s="449" t="s">
        <v>351</v>
      </c>
      <c r="C117" s="187" t="s">
        <v>316</v>
      </c>
      <c r="D117" s="449" t="s">
        <v>317</v>
      </c>
      <c r="E117" s="449" t="s">
        <v>318</v>
      </c>
      <c r="F117" s="449" t="s">
        <v>319</v>
      </c>
    </row>
    <row r="118" spans="1:6" ht="16.5" thickBot="1">
      <c r="A118" s="188"/>
      <c r="B118" s="450"/>
      <c r="C118" s="189" t="s">
        <v>321</v>
      </c>
      <c r="D118" s="450"/>
      <c r="E118" s="450"/>
      <c r="F118" s="450"/>
    </row>
    <row r="119" spans="1:6" ht="16.5" thickBot="1">
      <c r="A119" s="204"/>
      <c r="B119" s="205" t="s">
        <v>366</v>
      </c>
      <c r="C119" s="205" t="s">
        <v>323</v>
      </c>
      <c r="D119" s="206">
        <v>16000</v>
      </c>
      <c r="E119" s="207">
        <v>3.6</v>
      </c>
      <c r="F119" s="207">
        <f>D119*E119</f>
        <v>57600</v>
      </c>
    </row>
    <row r="120" spans="1:6" ht="16.5" thickBot="1">
      <c r="A120" s="188"/>
      <c r="B120" s="189" t="s">
        <v>367</v>
      </c>
      <c r="C120" s="189" t="s">
        <v>323</v>
      </c>
      <c r="D120" s="191">
        <v>0</v>
      </c>
      <c r="E120" s="192">
        <v>0</v>
      </c>
      <c r="F120" s="207">
        <f t="shared" ref="F120:F131" si="4">D120*E120</f>
        <v>0</v>
      </c>
    </row>
    <row r="121" spans="1:6" ht="16.5" thickBot="1">
      <c r="A121" s="188"/>
      <c r="B121" s="189" t="s">
        <v>368</v>
      </c>
      <c r="C121" s="189" t="s">
        <v>323</v>
      </c>
      <c r="D121" s="191">
        <v>0</v>
      </c>
      <c r="E121" s="192">
        <v>0</v>
      </c>
      <c r="F121" s="207">
        <f t="shared" si="4"/>
        <v>0</v>
      </c>
    </row>
    <row r="122" spans="1:6" ht="16.5" thickBot="1">
      <c r="A122" s="188"/>
      <c r="B122" s="189" t="s">
        <v>369</v>
      </c>
      <c r="C122" s="189" t="s">
        <v>355</v>
      </c>
      <c r="D122" s="191">
        <v>20</v>
      </c>
      <c r="E122" s="192">
        <v>160</v>
      </c>
      <c r="F122" s="207">
        <f t="shared" si="4"/>
        <v>3200</v>
      </c>
    </row>
    <row r="123" spans="1:6" ht="16.5" thickBot="1">
      <c r="A123" s="188"/>
      <c r="B123" s="189" t="s">
        <v>370</v>
      </c>
      <c r="C123" s="189" t="s">
        <v>323</v>
      </c>
      <c r="D123" s="191">
        <v>26000</v>
      </c>
      <c r="E123" s="192">
        <v>4.32</v>
      </c>
      <c r="F123" s="207">
        <f t="shared" si="4"/>
        <v>112320.00000000001</v>
      </c>
    </row>
    <row r="124" spans="1:6" ht="16.5" thickBot="1">
      <c r="A124" s="188"/>
      <c r="B124" s="189" t="s">
        <v>371</v>
      </c>
      <c r="C124" s="189" t="s">
        <v>323</v>
      </c>
      <c r="D124" s="191">
        <v>3000</v>
      </c>
      <c r="E124" s="192">
        <v>20.9</v>
      </c>
      <c r="F124" s="207">
        <f t="shared" si="4"/>
        <v>62699.999999999993</v>
      </c>
    </row>
    <row r="125" spans="1:6" ht="16.5" thickBot="1">
      <c r="A125" s="188"/>
      <c r="B125" s="189" t="s">
        <v>372</v>
      </c>
      <c r="C125" s="189" t="s">
        <v>373</v>
      </c>
      <c r="D125" s="191">
        <v>150</v>
      </c>
      <c r="E125" s="192">
        <v>141.6</v>
      </c>
      <c r="F125" s="207">
        <f t="shared" si="4"/>
        <v>21240</v>
      </c>
    </row>
    <row r="126" spans="1:6" ht="16.5" thickBot="1">
      <c r="A126" s="188"/>
      <c r="B126" s="189" t="s">
        <v>374</v>
      </c>
      <c r="C126" s="189" t="s">
        <v>373</v>
      </c>
      <c r="D126" s="191">
        <v>105</v>
      </c>
      <c r="E126" s="192">
        <v>70</v>
      </c>
      <c r="F126" s="207">
        <f t="shared" si="4"/>
        <v>7350</v>
      </c>
    </row>
    <row r="127" spans="1:6" ht="16.5" thickBot="1">
      <c r="A127" s="188"/>
      <c r="B127" s="189" t="s">
        <v>375</v>
      </c>
      <c r="C127" s="189" t="s">
        <v>373</v>
      </c>
      <c r="D127" s="191">
        <v>100</v>
      </c>
      <c r="E127" s="192">
        <v>52.8</v>
      </c>
      <c r="F127" s="207">
        <f t="shared" si="4"/>
        <v>5280</v>
      </c>
    </row>
    <row r="128" spans="1:6" ht="16.5" thickBot="1">
      <c r="A128" s="188"/>
      <c r="B128" s="189" t="s">
        <v>376</v>
      </c>
      <c r="C128" s="189" t="s">
        <v>323</v>
      </c>
      <c r="D128" s="191">
        <v>200</v>
      </c>
      <c r="E128" s="192">
        <v>3.1</v>
      </c>
      <c r="F128" s="207">
        <f t="shared" si="4"/>
        <v>620</v>
      </c>
    </row>
    <row r="129" spans="1:7" ht="16.5" thickBot="1">
      <c r="A129" s="188"/>
      <c r="B129" s="189" t="s">
        <v>377</v>
      </c>
      <c r="C129" s="189" t="s">
        <v>373</v>
      </c>
      <c r="D129" s="191">
        <v>5</v>
      </c>
      <c r="E129" s="192">
        <v>477.6</v>
      </c>
      <c r="F129" s="207">
        <f t="shared" si="4"/>
        <v>2388</v>
      </c>
    </row>
    <row r="130" spans="1:7" ht="16.5" thickBot="1">
      <c r="A130" s="188"/>
      <c r="B130" s="189" t="s">
        <v>378</v>
      </c>
      <c r="C130" s="189" t="s">
        <v>323</v>
      </c>
      <c r="D130" s="191">
        <v>30</v>
      </c>
      <c r="E130" s="192">
        <v>157</v>
      </c>
      <c r="F130" s="207">
        <f t="shared" si="4"/>
        <v>4710</v>
      </c>
    </row>
    <row r="131" spans="1:7" ht="16.5" thickBot="1">
      <c r="A131" s="188"/>
      <c r="B131" s="189" t="s">
        <v>379</v>
      </c>
      <c r="C131" s="189" t="s">
        <v>323</v>
      </c>
      <c r="D131" s="191">
        <v>33</v>
      </c>
      <c r="E131" s="192">
        <v>22.7</v>
      </c>
      <c r="F131" s="207">
        <f t="shared" si="4"/>
        <v>749.1</v>
      </c>
    </row>
    <row r="132" spans="1:7" ht="16.5" thickBot="1">
      <c r="A132" s="188"/>
      <c r="B132" s="189" t="s">
        <v>547</v>
      </c>
      <c r="C132" s="189" t="s">
        <v>323</v>
      </c>
      <c r="D132" s="191">
        <v>50</v>
      </c>
      <c r="E132" s="192">
        <v>195.6</v>
      </c>
      <c r="F132" s="207">
        <f>D132*E132</f>
        <v>9780</v>
      </c>
    </row>
    <row r="133" spans="1:7" ht="15.75">
      <c r="A133" s="208"/>
      <c r="B133" s="209"/>
      <c r="C133" s="209"/>
      <c r="D133" s="210"/>
      <c r="E133" s="211"/>
      <c r="F133" s="212">
        <f>SUM(F119:F132)</f>
        <v>287937.09999999998</v>
      </c>
    </row>
    <row r="134" spans="1:7" ht="16.5" thickBot="1">
      <c r="A134" s="208"/>
      <c r="B134" s="215" t="s">
        <v>380</v>
      </c>
      <c r="C134" s="209"/>
      <c r="D134" s="210"/>
      <c r="E134" s="211"/>
      <c r="F134" s="213"/>
    </row>
    <row r="135" spans="1:7" ht="16.5" thickBot="1">
      <c r="A135" s="204"/>
      <c r="B135" s="205" t="s">
        <v>381</v>
      </c>
      <c r="C135" s="205" t="s">
        <v>323</v>
      </c>
      <c r="D135" s="206">
        <v>45000</v>
      </c>
      <c r="E135" s="207">
        <v>1</v>
      </c>
      <c r="F135" s="207">
        <f>D135*E135</f>
        <v>45000</v>
      </c>
    </row>
    <row r="136" spans="1:7" ht="16.5" thickBot="1">
      <c r="A136" s="188"/>
      <c r="B136" s="189" t="s">
        <v>382</v>
      </c>
      <c r="C136" s="189" t="s">
        <v>323</v>
      </c>
      <c r="D136" s="191">
        <v>2600</v>
      </c>
      <c r="E136" s="192">
        <v>11.77</v>
      </c>
      <c r="F136" s="207">
        <f t="shared" ref="F136:F142" si="5">D136*E136</f>
        <v>30602</v>
      </c>
    </row>
    <row r="137" spans="1:7" ht="16.5" thickBot="1">
      <c r="A137" s="188"/>
      <c r="B137" s="189" t="s">
        <v>383</v>
      </c>
      <c r="C137" s="189" t="s">
        <v>323</v>
      </c>
      <c r="D137" s="191">
        <v>6000</v>
      </c>
      <c r="E137" s="192">
        <v>1.74</v>
      </c>
      <c r="F137" s="207">
        <f t="shared" si="5"/>
        <v>10440</v>
      </c>
    </row>
    <row r="138" spans="1:7" ht="16.5" thickBot="1">
      <c r="A138" s="188"/>
      <c r="B138" s="189" t="s">
        <v>384</v>
      </c>
      <c r="C138" s="189" t="s">
        <v>323</v>
      </c>
      <c r="D138" s="191">
        <v>16500</v>
      </c>
      <c r="E138" s="192">
        <v>2.08</v>
      </c>
      <c r="F138" s="207">
        <f t="shared" si="5"/>
        <v>34320</v>
      </c>
    </row>
    <row r="139" spans="1:7" ht="16.5" thickBot="1">
      <c r="A139" s="188"/>
      <c r="B139" s="189" t="s">
        <v>385</v>
      </c>
      <c r="C139" s="189" t="s">
        <v>323</v>
      </c>
      <c r="D139" s="191">
        <v>12000</v>
      </c>
      <c r="E139" s="192">
        <v>3</v>
      </c>
      <c r="F139" s="207">
        <f t="shared" si="5"/>
        <v>36000</v>
      </c>
    </row>
    <row r="140" spans="1:7" ht="16.5" thickBot="1">
      <c r="A140" s="188"/>
      <c r="B140" s="189" t="s">
        <v>386</v>
      </c>
      <c r="C140" s="189" t="s">
        <v>323</v>
      </c>
      <c r="D140" s="191">
        <v>2000</v>
      </c>
      <c r="E140" s="192">
        <v>4.5999999999999996</v>
      </c>
      <c r="F140" s="207">
        <f t="shared" si="5"/>
        <v>9200</v>
      </c>
      <c r="G140" s="216"/>
    </row>
    <row r="141" spans="1:7" ht="16.5" thickBot="1">
      <c r="A141" s="188"/>
      <c r="B141" s="189" t="s">
        <v>548</v>
      </c>
      <c r="C141" s="189" t="s">
        <v>323</v>
      </c>
      <c r="D141" s="191">
        <v>10</v>
      </c>
      <c r="E141" s="192">
        <v>107.4</v>
      </c>
      <c r="F141" s="207">
        <f t="shared" si="5"/>
        <v>1074</v>
      </c>
    </row>
    <row r="142" spans="1:7" ht="16.5" thickBot="1">
      <c r="A142" s="188"/>
      <c r="B142" s="189"/>
      <c r="C142" s="189" t="s">
        <v>323</v>
      </c>
      <c r="D142" s="191">
        <v>0</v>
      </c>
      <c r="E142" s="192"/>
      <c r="F142" s="207">
        <f t="shared" si="5"/>
        <v>0</v>
      </c>
    </row>
    <row r="143" spans="1:7" ht="15.75">
      <c r="A143" s="208"/>
      <c r="B143" s="209"/>
      <c r="C143" s="209"/>
      <c r="D143" s="210"/>
      <c r="E143" s="211"/>
      <c r="F143" s="212">
        <f>SUM(F135:F142)</f>
        <v>166636</v>
      </c>
    </row>
    <row r="144" spans="1:7" ht="15.75">
      <c r="A144" s="208"/>
      <c r="B144" s="209"/>
      <c r="C144" s="209"/>
      <c r="D144" s="210"/>
      <c r="E144" s="211"/>
      <c r="F144" s="213"/>
    </row>
    <row r="145" spans="1:6" ht="15.75">
      <c r="A145" s="208"/>
      <c r="B145" s="209"/>
      <c r="C145" s="209"/>
      <c r="D145" s="210"/>
      <c r="E145" s="211"/>
      <c r="F145" s="213"/>
    </row>
    <row r="146" spans="1:6" ht="15.75">
      <c r="A146" s="208"/>
      <c r="B146" s="214" t="s">
        <v>387</v>
      </c>
      <c r="C146" s="209"/>
      <c r="D146" s="210"/>
      <c r="E146" s="211"/>
      <c r="F146" s="213"/>
    </row>
    <row r="147" spans="1:6" ht="16.5" thickBot="1">
      <c r="A147" s="208"/>
      <c r="B147" s="209"/>
      <c r="C147" s="209"/>
      <c r="D147" s="210"/>
      <c r="E147" s="211"/>
      <c r="F147" s="213"/>
    </row>
    <row r="148" spans="1:6" ht="16.5" thickBot="1">
      <c r="A148" s="204"/>
      <c r="B148" s="205" t="s">
        <v>668</v>
      </c>
      <c r="C148" s="205" t="s">
        <v>667</v>
      </c>
      <c r="D148" s="206">
        <v>500</v>
      </c>
      <c r="E148" s="207">
        <v>6.58</v>
      </c>
      <c r="F148" s="207">
        <f>D148*E148</f>
        <v>3290</v>
      </c>
    </row>
    <row r="149" spans="1:6" ht="16.5" thickBot="1">
      <c r="A149" s="188"/>
      <c r="B149" s="189" t="s">
        <v>669</v>
      </c>
      <c r="C149" s="189" t="s">
        <v>667</v>
      </c>
      <c r="D149" s="191">
        <v>750</v>
      </c>
      <c r="E149" s="192">
        <v>8.07</v>
      </c>
      <c r="F149" s="207">
        <f t="shared" ref="F149:F171" si="6">D149*E149</f>
        <v>6052.5</v>
      </c>
    </row>
    <row r="150" spans="1:6" ht="16.5" thickBot="1">
      <c r="A150" s="188"/>
      <c r="B150" s="189" t="s">
        <v>670</v>
      </c>
      <c r="C150" s="189" t="s">
        <v>667</v>
      </c>
      <c r="D150" s="191">
        <v>750</v>
      </c>
      <c r="E150" s="192">
        <v>8.06</v>
      </c>
      <c r="F150" s="207">
        <f t="shared" si="6"/>
        <v>6045</v>
      </c>
    </row>
    <row r="151" spans="1:6" ht="16.5" thickBot="1">
      <c r="A151" s="188"/>
      <c r="B151" s="189" t="s">
        <v>671</v>
      </c>
      <c r="C151" s="189" t="s">
        <v>667</v>
      </c>
      <c r="D151" s="191">
        <v>2000</v>
      </c>
      <c r="E151" s="192">
        <v>2.65</v>
      </c>
      <c r="F151" s="207">
        <f t="shared" si="6"/>
        <v>5300</v>
      </c>
    </row>
    <row r="152" spans="1:6" ht="16.5" thickBot="1">
      <c r="A152" s="188"/>
      <c r="B152" s="189" t="s">
        <v>672</v>
      </c>
      <c r="C152" s="189" t="s">
        <v>667</v>
      </c>
      <c r="D152" s="191">
        <v>750</v>
      </c>
      <c r="E152" s="192">
        <v>9.36</v>
      </c>
      <c r="F152" s="207">
        <f t="shared" si="6"/>
        <v>7020</v>
      </c>
    </row>
    <row r="153" spans="1:6" ht="16.5" thickBot="1">
      <c r="A153" s="188"/>
      <c r="B153" s="189" t="s">
        <v>673</v>
      </c>
      <c r="C153" s="189" t="s">
        <v>667</v>
      </c>
      <c r="D153" s="191">
        <v>2000</v>
      </c>
      <c r="E153" s="192">
        <v>13.68</v>
      </c>
      <c r="F153" s="207">
        <f t="shared" si="6"/>
        <v>27360</v>
      </c>
    </row>
    <row r="154" spans="1:6" ht="16.5" thickBot="1">
      <c r="A154" s="188"/>
      <c r="B154" s="189" t="s">
        <v>674</v>
      </c>
      <c r="C154" s="189" t="s">
        <v>667</v>
      </c>
      <c r="D154" s="191">
        <v>2000</v>
      </c>
      <c r="E154" s="192">
        <v>2.54</v>
      </c>
      <c r="F154" s="207">
        <f t="shared" si="6"/>
        <v>5080</v>
      </c>
    </row>
    <row r="155" spans="1:6" ht="16.5" thickBot="1">
      <c r="A155" s="188"/>
      <c r="B155" s="189" t="s">
        <v>675</v>
      </c>
      <c r="C155" s="189" t="s">
        <v>667</v>
      </c>
      <c r="D155" s="191">
        <v>2000</v>
      </c>
      <c r="E155" s="192">
        <v>5.77</v>
      </c>
      <c r="F155" s="207">
        <f t="shared" si="6"/>
        <v>11540</v>
      </c>
    </row>
    <row r="156" spans="1:6" ht="16.5" thickBot="1">
      <c r="A156" s="188"/>
      <c r="B156" s="189" t="s">
        <v>676</v>
      </c>
      <c r="C156" s="189" t="s">
        <v>667</v>
      </c>
      <c r="D156" s="191">
        <v>25</v>
      </c>
      <c r="E156" s="192">
        <v>398.4</v>
      </c>
      <c r="F156" s="207">
        <f t="shared" si="6"/>
        <v>9960</v>
      </c>
    </row>
    <row r="157" spans="1:6" ht="16.5" thickBot="1">
      <c r="A157" s="188"/>
      <c r="B157" s="189" t="s">
        <v>677</v>
      </c>
      <c r="C157" s="189" t="s">
        <v>667</v>
      </c>
      <c r="D157" s="191">
        <v>25</v>
      </c>
      <c r="E157" s="192">
        <v>398.4</v>
      </c>
      <c r="F157" s="207">
        <f t="shared" si="6"/>
        <v>9960</v>
      </c>
    </row>
    <row r="158" spans="1:6" ht="16.5" thickBot="1">
      <c r="A158" s="188"/>
      <c r="B158" s="189" t="s">
        <v>678</v>
      </c>
      <c r="C158" s="189" t="s">
        <v>667</v>
      </c>
      <c r="D158" s="191">
        <v>15</v>
      </c>
      <c r="E158" s="192">
        <v>664</v>
      </c>
      <c r="F158" s="207">
        <f t="shared" si="6"/>
        <v>9960</v>
      </c>
    </row>
    <row r="159" spans="1:6" ht="16.5" thickBot="1">
      <c r="A159" s="188"/>
      <c r="B159" s="189" t="s">
        <v>679</v>
      </c>
      <c r="C159" s="189" t="s">
        <v>667</v>
      </c>
      <c r="D159" s="191">
        <v>800</v>
      </c>
      <c r="E159" s="192">
        <v>17.399999999999999</v>
      </c>
      <c r="F159" s="207">
        <f t="shared" si="6"/>
        <v>13919.999999999998</v>
      </c>
    </row>
    <row r="160" spans="1:6" ht="16.5" thickBot="1">
      <c r="A160" s="188"/>
      <c r="B160" s="189" t="s">
        <v>680</v>
      </c>
      <c r="C160" s="189" t="s">
        <v>667</v>
      </c>
      <c r="D160" s="191">
        <v>800</v>
      </c>
      <c r="E160" s="192">
        <v>11.4</v>
      </c>
      <c r="F160" s="207">
        <f t="shared" si="6"/>
        <v>9120</v>
      </c>
    </row>
    <row r="161" spans="1:7" ht="16.5" thickBot="1">
      <c r="A161" s="188"/>
      <c r="B161" s="189" t="s">
        <v>681</v>
      </c>
      <c r="C161" s="189" t="s">
        <v>667</v>
      </c>
      <c r="D161" s="191">
        <v>400</v>
      </c>
      <c r="E161" s="192">
        <v>10.199999999999999</v>
      </c>
      <c r="F161" s="207">
        <f t="shared" si="6"/>
        <v>4079.9999999999995</v>
      </c>
    </row>
    <row r="162" spans="1:7" ht="16.5" thickBot="1">
      <c r="A162" s="188"/>
      <c r="B162" s="189" t="s">
        <v>682</v>
      </c>
      <c r="C162" s="189" t="s">
        <v>667</v>
      </c>
      <c r="D162" s="191">
        <v>350</v>
      </c>
      <c r="E162" s="192">
        <v>136.47</v>
      </c>
      <c r="F162" s="207">
        <f t="shared" si="6"/>
        <v>47764.5</v>
      </c>
    </row>
    <row r="163" spans="1:7" ht="16.5" thickBot="1">
      <c r="A163" s="188"/>
      <c r="B163" s="189" t="s">
        <v>683</v>
      </c>
      <c r="C163" s="189" t="s">
        <v>667</v>
      </c>
      <c r="D163" s="191">
        <v>240</v>
      </c>
      <c r="E163" s="192">
        <v>114</v>
      </c>
      <c r="F163" s="207">
        <f t="shared" si="6"/>
        <v>27360</v>
      </c>
    </row>
    <row r="164" spans="1:7" ht="16.5" thickBot="1">
      <c r="A164" s="188"/>
      <c r="B164" s="189" t="s">
        <v>684</v>
      </c>
      <c r="C164" s="189" t="s">
        <v>667</v>
      </c>
      <c r="D164" s="191">
        <v>240</v>
      </c>
      <c r="E164" s="192">
        <v>120</v>
      </c>
      <c r="F164" s="207">
        <f t="shared" si="6"/>
        <v>28800</v>
      </c>
    </row>
    <row r="165" spans="1:7" ht="16.5" thickBot="1">
      <c r="A165" s="188"/>
      <c r="B165" s="189" t="s">
        <v>685</v>
      </c>
      <c r="C165" s="189" t="s">
        <v>667</v>
      </c>
      <c r="D165" s="191">
        <v>1</v>
      </c>
      <c r="E165" s="192">
        <v>1320</v>
      </c>
      <c r="F165" s="207">
        <f t="shared" si="6"/>
        <v>1320</v>
      </c>
    </row>
    <row r="166" spans="1:7" ht="16.5" thickBot="1">
      <c r="A166" s="366"/>
      <c r="B166" s="189" t="s">
        <v>686</v>
      </c>
      <c r="C166" s="189" t="s">
        <v>667</v>
      </c>
      <c r="D166" s="191">
        <v>80</v>
      </c>
      <c r="E166" s="192">
        <v>603</v>
      </c>
      <c r="F166" s="207">
        <f t="shared" si="6"/>
        <v>48240</v>
      </c>
      <c r="G166" s="201"/>
    </row>
    <row r="167" spans="1:7" ht="16.5" thickBot="1">
      <c r="A167" s="366"/>
      <c r="B167" s="189" t="s">
        <v>687</v>
      </c>
      <c r="C167" s="189" t="s">
        <v>667</v>
      </c>
      <c r="D167" s="191">
        <v>2</v>
      </c>
      <c r="E167" s="192">
        <v>14946</v>
      </c>
      <c r="F167" s="207">
        <f t="shared" si="6"/>
        <v>29892</v>
      </c>
    </row>
    <row r="168" spans="1:7" ht="16.5" thickBot="1">
      <c r="A168" s="366"/>
      <c r="B168" s="189" t="s">
        <v>688</v>
      </c>
      <c r="C168" s="189" t="s">
        <v>667</v>
      </c>
      <c r="D168" s="191">
        <v>1</v>
      </c>
      <c r="E168" s="370">
        <v>13800</v>
      </c>
      <c r="F168" s="207">
        <f t="shared" si="6"/>
        <v>13800</v>
      </c>
    </row>
    <row r="169" spans="1:7" ht="16.5" thickBot="1">
      <c r="A169" s="366"/>
      <c r="B169" s="189" t="s">
        <v>689</v>
      </c>
      <c r="C169" s="189" t="s">
        <v>363</v>
      </c>
      <c r="D169" s="191">
        <v>10</v>
      </c>
      <c r="E169" s="192">
        <v>8100</v>
      </c>
      <c r="F169" s="207">
        <f t="shared" si="6"/>
        <v>81000</v>
      </c>
    </row>
    <row r="170" spans="1:7" ht="16.5" thickBot="1">
      <c r="A170" s="188"/>
      <c r="B170" s="189" t="s">
        <v>690</v>
      </c>
      <c r="C170" s="189" t="s">
        <v>323</v>
      </c>
      <c r="D170" s="191">
        <v>1</v>
      </c>
      <c r="E170" s="192">
        <v>22560</v>
      </c>
      <c r="F170" s="207">
        <f t="shared" si="6"/>
        <v>22560</v>
      </c>
    </row>
    <row r="171" spans="1:7" ht="16.5" thickBot="1">
      <c r="A171" s="188"/>
      <c r="B171" s="189" t="s">
        <v>691</v>
      </c>
      <c r="C171" s="189" t="s">
        <v>323</v>
      </c>
      <c r="D171" s="191">
        <v>1000</v>
      </c>
      <c r="E171" s="192">
        <v>5.04</v>
      </c>
      <c r="F171" s="207">
        <f t="shared" si="6"/>
        <v>5040</v>
      </c>
    </row>
    <row r="172" spans="1:7" ht="16.5" thickBot="1">
      <c r="A172" s="208"/>
      <c r="B172" s="193"/>
      <c r="C172" s="372"/>
      <c r="D172" s="210"/>
      <c r="E172" s="217"/>
      <c r="F172" s="212">
        <f>SUM(F148:F171)</f>
        <v>434464</v>
      </c>
    </row>
    <row r="173" spans="1:7" ht="15.75">
      <c r="A173" s="218"/>
      <c r="B173" s="373"/>
      <c r="C173" s="193"/>
      <c r="D173" s="198"/>
      <c r="E173" s="199"/>
      <c r="F173" s="200"/>
    </row>
    <row r="174" spans="1:7" ht="32.25" thickBot="1">
      <c r="A174" s="208"/>
      <c r="B174" s="374" t="s">
        <v>637</v>
      </c>
      <c r="C174" s="209"/>
      <c r="D174" s="210"/>
      <c r="E174" s="211"/>
      <c r="F174" s="213"/>
    </row>
    <row r="175" spans="1:7" ht="16.5" thickBot="1">
      <c r="A175" s="204"/>
      <c r="B175" s="375" t="s">
        <v>638</v>
      </c>
      <c r="C175" s="205" t="s">
        <v>363</v>
      </c>
      <c r="D175" s="206">
        <v>10</v>
      </c>
      <c r="E175" s="207">
        <v>10500</v>
      </c>
      <c r="F175" s="207">
        <f t="shared" ref="F175:F181" si="7">D175*E175</f>
        <v>105000</v>
      </c>
      <c r="G175" s="216"/>
    </row>
    <row r="176" spans="1:7" ht="16.5" thickBot="1">
      <c r="A176" s="188"/>
      <c r="B176" s="205" t="s">
        <v>639</v>
      </c>
      <c r="C176" s="189" t="s">
        <v>363</v>
      </c>
      <c r="D176" s="191">
        <v>9</v>
      </c>
      <c r="E176" s="192">
        <v>13500</v>
      </c>
      <c r="F176" s="207">
        <f t="shared" si="7"/>
        <v>121500</v>
      </c>
    </row>
    <row r="177" spans="1:7" ht="16.5" thickBot="1">
      <c r="A177" s="188"/>
      <c r="B177" s="189" t="s">
        <v>692</v>
      </c>
      <c r="C177" s="189" t="s">
        <v>323</v>
      </c>
      <c r="D177" s="191">
        <v>1</v>
      </c>
      <c r="E177" s="192">
        <v>4220</v>
      </c>
      <c r="F177" s="207">
        <f t="shared" si="7"/>
        <v>4220</v>
      </c>
    </row>
    <row r="178" spans="1:7" ht="16.5" thickBot="1">
      <c r="A178" s="188"/>
      <c r="B178" s="189" t="s">
        <v>549</v>
      </c>
      <c r="C178" s="189" t="s">
        <v>323</v>
      </c>
      <c r="D178" s="191">
        <v>100</v>
      </c>
      <c r="E178" s="192">
        <v>11</v>
      </c>
      <c r="F178" s="207">
        <f t="shared" si="7"/>
        <v>1100</v>
      </c>
    </row>
    <row r="179" spans="1:7" ht="32.25" thickBot="1">
      <c r="A179" s="188"/>
      <c r="B179" s="189" t="s">
        <v>388</v>
      </c>
      <c r="C179" s="189" t="s">
        <v>323</v>
      </c>
      <c r="D179" s="191">
        <v>1800</v>
      </c>
      <c r="E179" s="192">
        <v>15</v>
      </c>
      <c r="F179" s="207">
        <f t="shared" si="7"/>
        <v>27000</v>
      </c>
      <c r="G179" s="223"/>
    </row>
    <row r="180" spans="1:7" ht="16.5" thickBot="1">
      <c r="A180" s="188"/>
      <c r="B180" s="189" t="s">
        <v>640</v>
      </c>
      <c r="C180" s="189" t="s">
        <v>323</v>
      </c>
      <c r="D180" s="191">
        <v>300</v>
      </c>
      <c r="E180" s="192">
        <v>22.5</v>
      </c>
      <c r="F180" s="207">
        <f t="shared" si="7"/>
        <v>6750</v>
      </c>
    </row>
    <row r="181" spans="1:7" ht="16.5" thickBot="1">
      <c r="A181" s="188"/>
      <c r="B181" s="189"/>
      <c r="C181" s="189" t="s">
        <v>323</v>
      </c>
      <c r="D181" s="191">
        <v>0</v>
      </c>
      <c r="E181" s="192">
        <v>22.5</v>
      </c>
      <c r="F181" s="207">
        <f t="shared" si="7"/>
        <v>0</v>
      </c>
    </row>
    <row r="182" spans="1:7" ht="15.75">
      <c r="A182" s="208"/>
      <c r="B182" s="193"/>
      <c r="C182" s="372"/>
      <c r="D182" s="209"/>
      <c r="E182" s="369" t="s">
        <v>393</v>
      </c>
      <c r="F182" s="219">
        <f>SUM(F175:F181)</f>
        <v>265570</v>
      </c>
    </row>
    <row r="183" spans="1:7" ht="15.75">
      <c r="A183" s="208"/>
      <c r="B183" s="193"/>
      <c r="C183" s="209"/>
      <c r="D183" s="209"/>
      <c r="E183" s="209"/>
      <c r="F183" s="219"/>
    </row>
    <row r="184" spans="1:7" ht="16.5" thickBot="1">
      <c r="A184" s="208"/>
      <c r="B184" s="374" t="s">
        <v>693</v>
      </c>
      <c r="C184" s="209"/>
      <c r="D184" s="209"/>
      <c r="E184" s="209"/>
      <c r="F184" s="219"/>
    </row>
    <row r="185" spans="1:7" ht="32.25" thickBot="1">
      <c r="A185" s="204"/>
      <c r="B185" s="375" t="s">
        <v>694</v>
      </c>
      <c r="C185" s="205" t="s">
        <v>323</v>
      </c>
      <c r="D185" s="206">
        <v>2100</v>
      </c>
      <c r="E185" s="207">
        <v>12.12</v>
      </c>
      <c r="F185" s="207">
        <f t="shared" ref="F185:F193" si="8">D185*E185</f>
        <v>25452</v>
      </c>
    </row>
    <row r="186" spans="1:7" ht="16.5" thickBot="1">
      <c r="A186" s="367"/>
      <c r="B186" s="205" t="s">
        <v>695</v>
      </c>
      <c r="C186" s="189" t="s">
        <v>323</v>
      </c>
      <c r="D186" s="191">
        <v>2100</v>
      </c>
      <c r="E186" s="192">
        <v>11.88</v>
      </c>
      <c r="F186" s="207">
        <f t="shared" si="8"/>
        <v>24948</v>
      </c>
    </row>
    <row r="187" spans="1:7" ht="48" thickBot="1">
      <c r="A187" s="367"/>
      <c r="B187" s="189" t="s">
        <v>696</v>
      </c>
      <c r="C187" s="189" t="s">
        <v>323</v>
      </c>
      <c r="D187" s="191">
        <v>1800</v>
      </c>
      <c r="E187" s="192">
        <v>15</v>
      </c>
      <c r="F187" s="207">
        <f t="shared" si="8"/>
        <v>27000</v>
      </c>
    </row>
    <row r="188" spans="1:7" ht="16.5" thickBot="1">
      <c r="A188" s="367"/>
      <c r="B188" s="189" t="s">
        <v>697</v>
      </c>
      <c r="C188" s="189" t="s">
        <v>323</v>
      </c>
      <c r="D188" s="191">
        <v>300</v>
      </c>
      <c r="E188" s="192">
        <v>8.91</v>
      </c>
      <c r="F188" s="207">
        <f t="shared" si="8"/>
        <v>2673</v>
      </c>
    </row>
    <row r="189" spans="1:7" ht="16.5" thickBot="1">
      <c r="A189" s="368"/>
      <c r="B189" s="189" t="s">
        <v>698</v>
      </c>
      <c r="C189" s="189" t="s">
        <v>323</v>
      </c>
      <c r="D189" s="191">
        <v>2</v>
      </c>
      <c r="E189" s="192">
        <v>300</v>
      </c>
      <c r="F189" s="207">
        <f t="shared" si="8"/>
        <v>600</v>
      </c>
    </row>
    <row r="190" spans="1:7" ht="16.5" thickBot="1">
      <c r="A190" s="368"/>
      <c r="B190" s="189" t="s">
        <v>699</v>
      </c>
      <c r="C190" s="189" t="s">
        <v>323</v>
      </c>
      <c r="D190" s="191">
        <v>2</v>
      </c>
      <c r="E190" s="192">
        <v>12</v>
      </c>
      <c r="F190" s="207">
        <f t="shared" si="8"/>
        <v>24</v>
      </c>
    </row>
    <row r="191" spans="1:7" ht="32.25" thickBot="1">
      <c r="A191" s="368"/>
      <c r="B191" s="189" t="s">
        <v>700</v>
      </c>
      <c r="C191" s="189" t="s">
        <v>323</v>
      </c>
      <c r="D191" s="191">
        <v>100</v>
      </c>
      <c r="E191" s="192">
        <v>13.44</v>
      </c>
      <c r="F191" s="207">
        <f t="shared" si="8"/>
        <v>1344</v>
      </c>
    </row>
    <row r="192" spans="1:7" ht="32.25" thickBot="1">
      <c r="A192" s="368"/>
      <c r="B192" s="189" t="s">
        <v>701</v>
      </c>
      <c r="C192" s="189" t="s">
        <v>323</v>
      </c>
      <c r="D192" s="191">
        <v>100</v>
      </c>
      <c r="E192" s="192">
        <v>8.91</v>
      </c>
      <c r="F192" s="207">
        <f t="shared" si="8"/>
        <v>891</v>
      </c>
    </row>
    <row r="193" spans="1:6" ht="32.25" thickBot="1">
      <c r="A193" s="367"/>
      <c r="B193" s="189" t="s">
        <v>702</v>
      </c>
      <c r="C193" s="189" t="s">
        <v>323</v>
      </c>
      <c r="D193" s="191">
        <v>100</v>
      </c>
      <c r="E193" s="192">
        <v>8.91</v>
      </c>
      <c r="F193" s="207">
        <f t="shared" si="8"/>
        <v>891</v>
      </c>
    </row>
    <row r="194" spans="1:6" ht="15.75">
      <c r="A194" s="208"/>
      <c r="B194" s="193"/>
      <c r="C194" s="209"/>
      <c r="D194" s="209"/>
      <c r="E194" s="369" t="s">
        <v>393</v>
      </c>
      <c r="F194" s="219">
        <f>SUM(F185:F193)</f>
        <v>83823</v>
      </c>
    </row>
    <row r="195" spans="1:6" ht="15.75">
      <c r="A195" s="208"/>
      <c r="B195" s="209"/>
      <c r="C195" s="209"/>
      <c r="D195" s="209"/>
      <c r="E195" s="209"/>
      <c r="F195" s="209"/>
    </row>
    <row r="196" spans="1:6" ht="15.75">
      <c r="A196" s="209"/>
      <c r="B196" s="215"/>
      <c r="C196" s="209"/>
      <c r="D196" s="209"/>
      <c r="E196" s="209"/>
      <c r="F196" s="219"/>
    </row>
    <row r="197" spans="1:6" ht="15.75">
      <c r="A197" s="224"/>
      <c r="B197" s="376" t="s">
        <v>389</v>
      </c>
      <c r="C197" s="222"/>
      <c r="D197" s="222"/>
      <c r="E197" s="226"/>
      <c r="F197" s="377">
        <f>F56</f>
        <v>2430000.08</v>
      </c>
    </row>
    <row r="198" spans="1:6" ht="15.75">
      <c r="A198" s="224"/>
      <c r="B198" s="220" t="s">
        <v>390</v>
      </c>
      <c r="C198" s="222"/>
      <c r="D198" s="222"/>
      <c r="E198" s="226"/>
      <c r="F198" s="377">
        <v>0</v>
      </c>
    </row>
    <row r="199" spans="1:6" ht="15.75">
      <c r="A199" s="209"/>
      <c r="B199" s="221" t="s">
        <v>391</v>
      </c>
      <c r="C199" s="220"/>
      <c r="D199" s="220"/>
      <c r="E199" s="229"/>
      <c r="F199" s="378">
        <f>F197</f>
        <v>2430000.08</v>
      </c>
    </row>
    <row r="200" spans="1:6" ht="15.75">
      <c r="A200" s="224"/>
      <c r="B200" s="220" t="s">
        <v>350</v>
      </c>
      <c r="C200" s="225"/>
      <c r="D200" s="222"/>
      <c r="E200" s="226"/>
      <c r="F200" s="227">
        <f>F113</f>
        <v>454569</v>
      </c>
    </row>
    <row r="201" spans="1:6" ht="15.75">
      <c r="A201" s="224"/>
      <c r="B201" s="221" t="s">
        <v>365</v>
      </c>
      <c r="C201" s="225"/>
      <c r="D201" s="222"/>
      <c r="E201" s="226"/>
      <c r="F201" s="227">
        <f>F133</f>
        <v>287937.09999999998</v>
      </c>
    </row>
    <row r="202" spans="1:6" ht="15.75">
      <c r="A202" s="224"/>
      <c r="B202" s="221" t="s">
        <v>392</v>
      </c>
      <c r="C202" s="222"/>
      <c r="D202" s="222"/>
      <c r="E202" s="226"/>
      <c r="F202" s="227">
        <f>F143</f>
        <v>166636</v>
      </c>
    </row>
    <row r="203" spans="1:6" ht="15.75">
      <c r="A203" s="224"/>
      <c r="B203" s="221" t="s">
        <v>387</v>
      </c>
      <c r="C203" s="222"/>
      <c r="D203" s="222"/>
      <c r="E203" s="226"/>
      <c r="F203" s="227">
        <f>F172</f>
        <v>434464</v>
      </c>
    </row>
    <row r="204" spans="1:6" ht="15.75">
      <c r="A204" s="224"/>
      <c r="B204" s="221" t="s">
        <v>387</v>
      </c>
      <c r="C204" s="220" t="s">
        <v>703</v>
      </c>
      <c r="D204" s="220"/>
      <c r="E204" s="229"/>
      <c r="F204" s="230">
        <f>F182</f>
        <v>265570</v>
      </c>
    </row>
    <row r="205" spans="1:6" ht="15.75">
      <c r="A205" s="209"/>
      <c r="B205" s="228" t="s">
        <v>387</v>
      </c>
      <c r="C205" s="222"/>
      <c r="D205" s="226"/>
      <c r="E205" s="231"/>
      <c r="F205" s="227">
        <v>83823</v>
      </c>
    </row>
    <row r="206" spans="1:6" ht="15.75">
      <c r="A206" s="209"/>
      <c r="B206" s="209"/>
      <c r="C206" s="209"/>
      <c r="D206" s="209"/>
      <c r="E206" s="369" t="s">
        <v>393</v>
      </c>
      <c r="F206" s="371">
        <f>SUM(F200:F205)</f>
        <v>1692999.1</v>
      </c>
    </row>
    <row r="207" spans="1:6" ht="15.75">
      <c r="A207" s="179"/>
      <c r="B207" s="209"/>
      <c r="C207" s="179"/>
      <c r="D207" s="179"/>
      <c r="E207" s="179"/>
      <c r="F207" s="179"/>
    </row>
    <row r="208" spans="1:6" ht="15.75">
      <c r="A208" s="232"/>
      <c r="B208" s="179"/>
      <c r="C208" s="179"/>
      <c r="D208" s="179"/>
      <c r="E208" s="179"/>
      <c r="F208" s="179"/>
    </row>
    <row r="209" spans="1:12" ht="16.5" thickBot="1">
      <c r="A209" s="232"/>
      <c r="B209" s="381" t="s">
        <v>394</v>
      </c>
      <c r="C209" s="179"/>
      <c r="D209" s="179"/>
      <c r="E209" s="233"/>
      <c r="F209" s="233"/>
    </row>
    <row r="210" spans="1:12" ht="16.5" thickBot="1">
      <c r="A210" s="234" t="s">
        <v>395</v>
      </c>
      <c r="B210" s="379" t="s">
        <v>396</v>
      </c>
      <c r="C210" s="235" t="s">
        <v>316</v>
      </c>
      <c r="D210" s="236" t="s">
        <v>317</v>
      </c>
      <c r="E210" s="237" t="s">
        <v>318</v>
      </c>
      <c r="F210" s="238" t="s">
        <v>397</v>
      </c>
    </row>
    <row r="211" spans="1:12" ht="16.5" thickBot="1">
      <c r="A211" s="239">
        <v>701</v>
      </c>
      <c r="B211" s="240" t="s">
        <v>398</v>
      </c>
      <c r="C211" s="240" t="s">
        <v>323</v>
      </c>
      <c r="D211" s="240">
        <v>3350</v>
      </c>
      <c r="E211" s="241">
        <v>1.04</v>
      </c>
      <c r="F211" s="242">
        <f>D211*E211</f>
        <v>3484</v>
      </c>
    </row>
    <row r="212" spans="1:12" ht="16.5" thickBot="1">
      <c r="A212" s="239">
        <v>702</v>
      </c>
      <c r="B212" s="240" t="s">
        <v>399</v>
      </c>
      <c r="C212" s="240" t="s">
        <v>400</v>
      </c>
      <c r="D212" s="240">
        <v>200</v>
      </c>
      <c r="E212" s="243">
        <v>35.53</v>
      </c>
      <c r="F212" s="244">
        <f>D212*E212</f>
        <v>7106</v>
      </c>
    </row>
    <row r="213" spans="1:12" ht="16.5" thickBot="1">
      <c r="A213" s="239">
        <v>706</v>
      </c>
      <c r="B213" s="240" t="s">
        <v>401</v>
      </c>
      <c r="C213" s="240" t="s">
        <v>323</v>
      </c>
      <c r="D213" s="245">
        <v>5000</v>
      </c>
      <c r="E213" s="243">
        <v>1.04</v>
      </c>
      <c r="F213" s="244">
        <f t="shared" ref="F213:F264" si="9">D213*E213</f>
        <v>5200</v>
      </c>
    </row>
    <row r="214" spans="1:12" ht="16.5" thickBot="1">
      <c r="A214" s="239">
        <v>707</v>
      </c>
      <c r="B214" s="240" t="s">
        <v>402</v>
      </c>
      <c r="C214" s="240" t="s">
        <v>323</v>
      </c>
      <c r="D214" s="240">
        <v>8000</v>
      </c>
      <c r="E214" s="243">
        <v>1.04</v>
      </c>
      <c r="F214" s="244">
        <f t="shared" si="9"/>
        <v>8320</v>
      </c>
    </row>
    <row r="215" spans="1:12" ht="16.5" thickBot="1">
      <c r="A215" s="239">
        <v>709</v>
      </c>
      <c r="B215" s="240" t="s">
        <v>403</v>
      </c>
      <c r="C215" s="240" t="s">
        <v>323</v>
      </c>
      <c r="D215" s="240">
        <v>6000</v>
      </c>
      <c r="E215" s="243">
        <v>0.65</v>
      </c>
      <c r="F215" s="244">
        <f t="shared" si="9"/>
        <v>3900</v>
      </c>
      <c r="I215" s="201"/>
      <c r="J215" s="201"/>
    </row>
    <row r="216" spans="1:12" ht="16.5" thickBot="1">
      <c r="A216" s="239">
        <v>713</v>
      </c>
      <c r="B216" s="240" t="s">
        <v>404</v>
      </c>
      <c r="C216" s="240" t="s">
        <v>323</v>
      </c>
      <c r="D216" s="246">
        <v>0</v>
      </c>
      <c r="E216" s="247">
        <v>1140</v>
      </c>
      <c r="F216" s="244">
        <f t="shared" si="9"/>
        <v>0</v>
      </c>
      <c r="I216" s="201"/>
      <c r="J216" s="201"/>
    </row>
    <row r="217" spans="1:12" ht="16.5" thickBot="1">
      <c r="A217" s="239">
        <v>715</v>
      </c>
      <c r="B217" s="240" t="s">
        <v>405</v>
      </c>
      <c r="C217" s="240" t="s">
        <v>323</v>
      </c>
      <c r="D217" s="240">
        <v>9</v>
      </c>
      <c r="E217" s="243">
        <v>46</v>
      </c>
      <c r="F217" s="244">
        <f t="shared" si="9"/>
        <v>414</v>
      </c>
      <c r="L217" s="309"/>
    </row>
    <row r="218" spans="1:12" ht="16.5" thickBot="1">
      <c r="A218" s="239">
        <v>716</v>
      </c>
      <c r="B218" s="240" t="s">
        <v>406</v>
      </c>
      <c r="C218" s="240" t="s">
        <v>400</v>
      </c>
      <c r="D218" s="240">
        <v>2</v>
      </c>
      <c r="E218" s="243">
        <v>117</v>
      </c>
      <c r="F218" s="244">
        <f t="shared" si="9"/>
        <v>234</v>
      </c>
    </row>
    <row r="219" spans="1:12" ht="16.5" thickBot="1">
      <c r="A219" s="239">
        <v>717</v>
      </c>
      <c r="B219" s="240" t="s">
        <v>407</v>
      </c>
      <c r="C219" s="240" t="s">
        <v>400</v>
      </c>
      <c r="D219" s="240">
        <v>2</v>
      </c>
      <c r="E219" s="243">
        <v>117</v>
      </c>
      <c r="F219" s="242">
        <f t="shared" si="9"/>
        <v>234</v>
      </c>
    </row>
    <row r="220" spans="1:12" ht="16.5" thickBot="1">
      <c r="A220" s="239">
        <v>719</v>
      </c>
      <c r="B220" s="240" t="s">
        <v>408</v>
      </c>
      <c r="C220" s="240" t="s">
        <v>323</v>
      </c>
      <c r="D220" s="240">
        <v>10</v>
      </c>
      <c r="E220" s="243">
        <v>35</v>
      </c>
      <c r="F220" s="242">
        <f t="shared" si="9"/>
        <v>350</v>
      </c>
    </row>
    <row r="221" spans="1:12" ht="16.5" thickBot="1">
      <c r="A221" s="239">
        <v>722</v>
      </c>
      <c r="B221" s="240" t="s">
        <v>409</v>
      </c>
      <c r="C221" s="240" t="s">
        <v>363</v>
      </c>
      <c r="D221" s="240">
        <v>1</v>
      </c>
      <c r="E221" s="241">
        <v>2300</v>
      </c>
      <c r="F221" s="248">
        <f t="shared" si="9"/>
        <v>2300</v>
      </c>
    </row>
    <row r="222" spans="1:12" ht="16.5" thickBot="1">
      <c r="A222" s="239">
        <v>724</v>
      </c>
      <c r="B222" s="240" t="s">
        <v>410</v>
      </c>
      <c r="C222" s="240" t="s">
        <v>400</v>
      </c>
      <c r="D222" s="240">
        <v>250</v>
      </c>
      <c r="E222" s="243">
        <v>129</v>
      </c>
      <c r="F222" s="248">
        <f t="shared" si="9"/>
        <v>32250</v>
      </c>
    </row>
    <row r="223" spans="1:12" ht="16.5" thickBot="1">
      <c r="A223" s="239">
        <v>726</v>
      </c>
      <c r="B223" s="240" t="s">
        <v>411</v>
      </c>
      <c r="C223" s="240" t="s">
        <v>323</v>
      </c>
      <c r="D223" s="240">
        <v>30</v>
      </c>
      <c r="E223" s="243">
        <v>18</v>
      </c>
      <c r="F223" s="248">
        <f t="shared" si="9"/>
        <v>540</v>
      </c>
    </row>
    <row r="224" spans="1:12" ht="16.5" thickBot="1">
      <c r="A224" s="239">
        <v>727</v>
      </c>
      <c r="B224" s="240" t="s">
        <v>412</v>
      </c>
      <c r="C224" s="240" t="s">
        <v>323</v>
      </c>
      <c r="D224" s="240">
        <v>30</v>
      </c>
      <c r="E224" s="243">
        <v>18</v>
      </c>
      <c r="F224" s="249">
        <f t="shared" si="9"/>
        <v>540</v>
      </c>
    </row>
    <row r="225" spans="1:6" ht="16.5" thickBot="1">
      <c r="A225" s="239">
        <v>728</v>
      </c>
      <c r="B225" s="240" t="s">
        <v>413</v>
      </c>
      <c r="C225" s="240" t="s">
        <v>323</v>
      </c>
      <c r="D225" s="240">
        <v>200</v>
      </c>
      <c r="E225" s="241">
        <v>18</v>
      </c>
      <c r="F225" s="248">
        <f t="shared" si="9"/>
        <v>3600</v>
      </c>
    </row>
    <row r="226" spans="1:6" ht="16.5" thickBot="1">
      <c r="A226" s="239">
        <v>729</v>
      </c>
      <c r="B226" s="240" t="s">
        <v>414</v>
      </c>
      <c r="C226" s="240" t="s">
        <v>323</v>
      </c>
      <c r="D226" s="240">
        <v>25</v>
      </c>
      <c r="E226" s="250">
        <v>498.5</v>
      </c>
      <c r="F226" s="250">
        <f t="shared" si="9"/>
        <v>12462.5</v>
      </c>
    </row>
    <row r="227" spans="1:6" ht="16.5" thickBot="1">
      <c r="A227" s="239">
        <v>730</v>
      </c>
      <c r="B227" s="240" t="s">
        <v>415</v>
      </c>
      <c r="C227" s="240" t="s">
        <v>400</v>
      </c>
      <c r="D227" s="246">
        <v>35</v>
      </c>
      <c r="E227" s="247">
        <v>215.6</v>
      </c>
      <c r="F227" s="247">
        <f t="shared" si="9"/>
        <v>7546</v>
      </c>
    </row>
    <row r="228" spans="1:6" ht="16.5" thickBot="1">
      <c r="A228" s="239">
        <v>739</v>
      </c>
      <c r="B228" s="240" t="s">
        <v>416</v>
      </c>
      <c r="C228" s="240" t="s">
        <v>400</v>
      </c>
      <c r="D228" s="240">
        <v>10</v>
      </c>
      <c r="E228" s="243">
        <v>214</v>
      </c>
      <c r="F228" s="248">
        <f t="shared" si="9"/>
        <v>2140</v>
      </c>
    </row>
    <row r="229" spans="1:6" ht="16.5" thickBot="1">
      <c r="A229" s="239">
        <v>740</v>
      </c>
      <c r="B229" s="240" t="s">
        <v>417</v>
      </c>
      <c r="C229" s="240" t="s">
        <v>323</v>
      </c>
      <c r="D229" s="240">
        <v>1500</v>
      </c>
      <c r="E229" s="243">
        <v>1.96</v>
      </c>
      <c r="F229" s="247">
        <f t="shared" si="9"/>
        <v>2940</v>
      </c>
    </row>
    <row r="230" spans="1:6" ht="16.5" thickBot="1">
      <c r="A230" s="239">
        <v>753</v>
      </c>
      <c r="B230" s="240" t="s">
        <v>418</v>
      </c>
      <c r="C230" s="240" t="s">
        <v>323</v>
      </c>
      <c r="D230" s="240">
        <v>15</v>
      </c>
      <c r="E230" s="243">
        <v>498.3</v>
      </c>
      <c r="F230" s="247">
        <f t="shared" si="9"/>
        <v>7474.5</v>
      </c>
    </row>
    <row r="231" spans="1:6" ht="16.5" thickBot="1">
      <c r="A231" s="239">
        <v>755</v>
      </c>
      <c r="B231" s="240" t="s">
        <v>419</v>
      </c>
      <c r="C231" s="240" t="s">
        <v>323</v>
      </c>
      <c r="D231" s="246">
        <v>0</v>
      </c>
      <c r="E231" s="247">
        <v>20.09</v>
      </c>
      <c r="F231" s="247">
        <f t="shared" si="9"/>
        <v>0</v>
      </c>
    </row>
    <row r="232" spans="1:6" ht="16.5" thickBot="1">
      <c r="A232" s="239">
        <v>757</v>
      </c>
      <c r="B232" s="240" t="s">
        <v>420</v>
      </c>
      <c r="C232" s="240" t="s">
        <v>323</v>
      </c>
      <c r="D232" s="240">
        <v>4</v>
      </c>
      <c r="E232" s="241">
        <v>210</v>
      </c>
      <c r="F232" s="247">
        <f t="shared" si="9"/>
        <v>840</v>
      </c>
    </row>
    <row r="233" spans="1:6" ht="16.5" thickBot="1">
      <c r="A233" s="239">
        <v>790</v>
      </c>
      <c r="B233" s="240" t="s">
        <v>421</v>
      </c>
      <c r="C233" s="240" t="s">
        <v>363</v>
      </c>
      <c r="D233" s="240">
        <v>140</v>
      </c>
      <c r="E233" s="243">
        <v>323</v>
      </c>
      <c r="F233" s="251">
        <f>D233*E233</f>
        <v>45220</v>
      </c>
    </row>
    <row r="234" spans="1:6" ht="16.5" thickBot="1">
      <c r="A234" s="239">
        <v>879</v>
      </c>
      <c r="B234" s="240" t="s">
        <v>422</v>
      </c>
      <c r="C234" s="240" t="s">
        <v>400</v>
      </c>
      <c r="D234" s="240">
        <v>0</v>
      </c>
      <c r="E234" s="241">
        <v>205</v>
      </c>
      <c r="F234" s="247">
        <f>D234*E234</f>
        <v>0</v>
      </c>
    </row>
    <row r="235" spans="1:6" ht="16.5" thickBot="1">
      <c r="A235" s="239">
        <v>733</v>
      </c>
      <c r="B235" s="240" t="s">
        <v>423</v>
      </c>
      <c r="C235" s="240" t="s">
        <v>400</v>
      </c>
      <c r="D235" s="240">
        <v>0</v>
      </c>
      <c r="E235" s="241">
        <v>180</v>
      </c>
      <c r="F235" s="247">
        <f>D235*E235</f>
        <v>0</v>
      </c>
    </row>
    <row r="236" spans="1:6" ht="16.5" thickBot="1">
      <c r="A236" s="239">
        <v>758</v>
      </c>
      <c r="B236" s="240" t="s">
        <v>424</v>
      </c>
      <c r="C236" s="240" t="s">
        <v>323</v>
      </c>
      <c r="D236" s="245">
        <v>200</v>
      </c>
      <c r="E236" s="243">
        <v>1.04</v>
      </c>
      <c r="F236" s="247">
        <f>D236*E236</f>
        <v>208</v>
      </c>
    </row>
    <row r="237" spans="1:6" ht="16.5" thickBot="1">
      <c r="A237" s="239">
        <v>765</v>
      </c>
      <c r="B237" s="240" t="s">
        <v>425</v>
      </c>
      <c r="C237" s="240" t="s">
        <v>363</v>
      </c>
      <c r="D237" s="252">
        <v>15</v>
      </c>
      <c r="E237" s="253">
        <v>18.7</v>
      </c>
      <c r="F237" s="247">
        <f t="shared" si="9"/>
        <v>280.5</v>
      </c>
    </row>
    <row r="238" spans="1:6" ht="16.5" thickBot="1">
      <c r="A238" s="239">
        <v>767</v>
      </c>
      <c r="B238" s="240" t="s">
        <v>426</v>
      </c>
      <c r="C238" s="240" t="s">
        <v>323</v>
      </c>
      <c r="D238" s="254">
        <v>100</v>
      </c>
      <c r="E238" s="247">
        <v>2.2799999999999998</v>
      </c>
      <c r="F238" s="247">
        <f t="shared" si="9"/>
        <v>227.99999999999997</v>
      </c>
    </row>
    <row r="239" spans="1:6" ht="16.5" thickBot="1">
      <c r="A239" s="239">
        <v>768</v>
      </c>
      <c r="B239" s="240" t="s">
        <v>427</v>
      </c>
      <c r="C239" s="240" t="s">
        <v>323</v>
      </c>
      <c r="D239" s="240">
        <v>100</v>
      </c>
      <c r="E239" s="243">
        <v>4</v>
      </c>
      <c r="F239" s="247">
        <f t="shared" si="9"/>
        <v>400</v>
      </c>
    </row>
    <row r="240" spans="1:6" ht="16.5" thickBot="1">
      <c r="A240" s="239">
        <v>769</v>
      </c>
      <c r="B240" s="240" t="s">
        <v>428</v>
      </c>
      <c r="C240" s="240" t="s">
        <v>323</v>
      </c>
      <c r="D240" s="240">
        <v>200</v>
      </c>
      <c r="E240" s="241">
        <v>6.2</v>
      </c>
      <c r="F240" s="247">
        <f t="shared" si="9"/>
        <v>1240</v>
      </c>
    </row>
    <row r="241" spans="1:7" ht="16.5" thickBot="1">
      <c r="A241" s="239">
        <v>770</v>
      </c>
      <c r="B241" s="240" t="s">
        <v>429</v>
      </c>
      <c r="C241" s="240" t="s">
        <v>323</v>
      </c>
      <c r="D241" s="240">
        <v>100</v>
      </c>
      <c r="E241" s="241">
        <v>20.79</v>
      </c>
      <c r="F241" s="247">
        <f t="shared" si="9"/>
        <v>2079</v>
      </c>
    </row>
    <row r="242" spans="1:7" ht="16.5" thickBot="1">
      <c r="A242" s="239">
        <v>737</v>
      </c>
      <c r="B242" s="240" t="s">
        <v>430</v>
      </c>
      <c r="C242" s="240" t="s">
        <v>400</v>
      </c>
      <c r="D242" s="240">
        <v>4</v>
      </c>
      <c r="E242" s="241">
        <v>215</v>
      </c>
      <c r="F242" s="247">
        <f t="shared" si="9"/>
        <v>860</v>
      </c>
    </row>
    <row r="243" spans="1:7" ht="16.5" thickBot="1">
      <c r="A243" s="239">
        <v>774</v>
      </c>
      <c r="B243" s="240" t="s">
        <v>431</v>
      </c>
      <c r="C243" s="240" t="s">
        <v>323</v>
      </c>
      <c r="D243" s="240">
        <v>1</v>
      </c>
      <c r="E243" s="241">
        <v>437</v>
      </c>
      <c r="F243" s="247">
        <f t="shared" si="9"/>
        <v>437</v>
      </c>
    </row>
    <row r="244" spans="1:7" ht="16.5" thickBot="1">
      <c r="A244" s="239">
        <v>835</v>
      </c>
      <c r="B244" s="240" t="s">
        <v>432</v>
      </c>
      <c r="C244" s="240" t="s">
        <v>323</v>
      </c>
      <c r="D244" s="240">
        <v>1</v>
      </c>
      <c r="E244" s="241">
        <v>312</v>
      </c>
      <c r="F244" s="249">
        <f t="shared" si="9"/>
        <v>312</v>
      </c>
    </row>
    <row r="245" spans="1:7" ht="16.5" thickBot="1">
      <c r="A245" s="239">
        <v>791</v>
      </c>
      <c r="B245" s="240" t="s">
        <v>433</v>
      </c>
      <c r="C245" s="240" t="s">
        <v>400</v>
      </c>
      <c r="D245" s="240">
        <v>40</v>
      </c>
      <c r="E245" s="243">
        <v>83.6</v>
      </c>
      <c r="F245" s="251">
        <f t="shared" si="9"/>
        <v>3344</v>
      </c>
    </row>
    <row r="246" spans="1:7" ht="16.5" thickBot="1">
      <c r="A246" s="239">
        <v>792</v>
      </c>
      <c r="B246" s="240" t="s">
        <v>561</v>
      </c>
      <c r="C246" s="240" t="s">
        <v>323</v>
      </c>
      <c r="D246" s="245">
        <v>12</v>
      </c>
      <c r="E246" s="241">
        <v>1215</v>
      </c>
      <c r="F246" s="251">
        <f t="shared" si="9"/>
        <v>14580</v>
      </c>
    </row>
    <row r="247" spans="1:7" ht="16.5" thickBot="1">
      <c r="A247" s="239">
        <v>804</v>
      </c>
      <c r="B247" s="240" t="s">
        <v>434</v>
      </c>
      <c r="C247" s="240" t="s">
        <v>323</v>
      </c>
      <c r="D247" s="240">
        <v>200</v>
      </c>
      <c r="E247" s="241">
        <v>2.42</v>
      </c>
      <c r="F247" s="247">
        <f t="shared" si="9"/>
        <v>484</v>
      </c>
    </row>
    <row r="248" spans="1:7" ht="16.5" thickBot="1">
      <c r="A248" s="239">
        <v>814</v>
      </c>
      <c r="B248" s="240" t="s">
        <v>435</v>
      </c>
      <c r="C248" s="240" t="s">
        <v>323</v>
      </c>
      <c r="D248" s="240">
        <v>3</v>
      </c>
      <c r="E248" s="241">
        <v>96</v>
      </c>
      <c r="F248" s="247">
        <f t="shared" si="9"/>
        <v>288</v>
      </c>
    </row>
    <row r="249" spans="1:7" ht="16.5" thickBot="1">
      <c r="A249" s="239">
        <v>821</v>
      </c>
      <c r="B249" s="240" t="s">
        <v>558</v>
      </c>
      <c r="C249" s="240" t="s">
        <v>323</v>
      </c>
      <c r="D249" s="240">
        <v>24</v>
      </c>
      <c r="E249" s="241">
        <v>1946</v>
      </c>
      <c r="F249" s="251">
        <f t="shared" si="9"/>
        <v>46704</v>
      </c>
      <c r="G249" s="216"/>
    </row>
    <row r="250" spans="1:7" ht="16.5" thickBot="1">
      <c r="A250" s="239">
        <v>833</v>
      </c>
      <c r="B250" s="240" t="s">
        <v>436</v>
      </c>
      <c r="C250" s="240" t="s">
        <v>323</v>
      </c>
      <c r="D250" s="240">
        <v>100</v>
      </c>
      <c r="E250" s="241">
        <v>2.41</v>
      </c>
      <c r="F250" s="251">
        <f t="shared" si="9"/>
        <v>241</v>
      </c>
      <c r="G250" s="216"/>
    </row>
    <row r="251" spans="1:7" ht="16.5" thickBot="1">
      <c r="A251" s="239">
        <v>834</v>
      </c>
      <c r="B251" s="240" t="s">
        <v>437</v>
      </c>
      <c r="C251" s="240" t="s">
        <v>400</v>
      </c>
      <c r="D251" s="240">
        <v>0</v>
      </c>
      <c r="E251" s="241">
        <v>36</v>
      </c>
      <c r="F251" s="249">
        <f t="shared" si="9"/>
        <v>0</v>
      </c>
    </row>
    <row r="252" spans="1:7" ht="16.5" thickBot="1">
      <c r="A252" s="239">
        <v>835</v>
      </c>
      <c r="B252" s="240" t="s">
        <v>438</v>
      </c>
      <c r="C252" s="240" t="s">
        <v>400</v>
      </c>
      <c r="D252" s="240">
        <v>10</v>
      </c>
      <c r="E252" s="241">
        <v>204</v>
      </c>
      <c r="F252" s="249">
        <f t="shared" si="9"/>
        <v>2040</v>
      </c>
    </row>
    <row r="253" spans="1:7" ht="16.5" thickBot="1">
      <c r="A253" s="239">
        <v>836</v>
      </c>
      <c r="B253" s="240" t="s">
        <v>439</v>
      </c>
      <c r="C253" s="240" t="s">
        <v>400</v>
      </c>
      <c r="D253" s="240">
        <v>10</v>
      </c>
      <c r="E253" s="241">
        <v>158</v>
      </c>
      <c r="F253" s="249">
        <f t="shared" si="9"/>
        <v>1580</v>
      </c>
    </row>
    <row r="254" spans="1:7" ht="16.5" thickBot="1">
      <c r="A254" s="239">
        <v>855</v>
      </c>
      <c r="B254" s="240" t="s">
        <v>440</v>
      </c>
      <c r="C254" s="240" t="s">
        <v>400</v>
      </c>
      <c r="D254" s="240">
        <v>40</v>
      </c>
      <c r="E254" s="241">
        <v>157.30000000000001</v>
      </c>
      <c r="F254" s="249">
        <f t="shared" si="9"/>
        <v>6292</v>
      </c>
    </row>
    <row r="255" spans="1:7" ht="16.5" thickBot="1">
      <c r="A255" s="239">
        <v>857</v>
      </c>
      <c r="B255" s="240" t="s">
        <v>441</v>
      </c>
      <c r="C255" s="240" t="s">
        <v>400</v>
      </c>
      <c r="D255" s="240">
        <v>10</v>
      </c>
      <c r="E255" s="241">
        <v>140.94999999999999</v>
      </c>
      <c r="F255" s="249">
        <f t="shared" si="9"/>
        <v>1409.5</v>
      </c>
    </row>
    <row r="256" spans="1:7" ht="16.5" thickBot="1">
      <c r="A256" s="239">
        <v>859</v>
      </c>
      <c r="B256" s="240" t="s">
        <v>442</v>
      </c>
      <c r="C256" s="240" t="s">
        <v>400</v>
      </c>
      <c r="D256" s="240">
        <v>10</v>
      </c>
      <c r="E256" s="241">
        <v>143</v>
      </c>
      <c r="F256" s="249">
        <f t="shared" si="9"/>
        <v>1430</v>
      </c>
    </row>
    <row r="257" spans="1:9" ht="16.5" thickBot="1">
      <c r="A257" s="239">
        <v>876</v>
      </c>
      <c r="B257" s="240" t="s">
        <v>443</v>
      </c>
      <c r="C257" s="240" t="s">
        <v>323</v>
      </c>
      <c r="D257" s="255">
        <v>2</v>
      </c>
      <c r="E257" s="249">
        <v>362</v>
      </c>
      <c r="F257" s="249">
        <f t="shared" si="9"/>
        <v>724</v>
      </c>
    </row>
    <row r="258" spans="1:9" ht="15.75">
      <c r="A258" s="256">
        <v>819</v>
      </c>
      <c r="B258" s="257" t="s">
        <v>444</v>
      </c>
      <c r="C258" s="258" t="s">
        <v>323</v>
      </c>
      <c r="D258" s="259">
        <v>35</v>
      </c>
      <c r="E258" s="251">
        <v>127</v>
      </c>
      <c r="F258" s="249">
        <f t="shared" si="9"/>
        <v>4445</v>
      </c>
    </row>
    <row r="259" spans="1:9" ht="15.75">
      <c r="A259" s="260">
        <v>820</v>
      </c>
      <c r="B259" s="261" t="s">
        <v>445</v>
      </c>
      <c r="C259" s="262" t="s">
        <v>363</v>
      </c>
      <c r="D259" s="263">
        <v>1</v>
      </c>
      <c r="E259" s="264">
        <v>2480</v>
      </c>
      <c r="F259" s="249">
        <f t="shared" si="9"/>
        <v>2480</v>
      </c>
    </row>
    <row r="260" spans="1:9" ht="16.5" thickBot="1">
      <c r="A260" s="260">
        <v>845</v>
      </c>
      <c r="B260" s="265" t="s">
        <v>557</v>
      </c>
      <c r="C260" s="262" t="s">
        <v>323</v>
      </c>
      <c r="D260" s="263">
        <v>12</v>
      </c>
      <c r="E260" s="264">
        <v>1500</v>
      </c>
      <c r="F260" s="249">
        <f t="shared" si="9"/>
        <v>18000</v>
      </c>
    </row>
    <row r="261" spans="1:9" ht="16.5" thickBot="1">
      <c r="A261" s="239">
        <v>847</v>
      </c>
      <c r="B261" s="240" t="s">
        <v>446</v>
      </c>
      <c r="C261" s="240" t="s">
        <v>363</v>
      </c>
      <c r="D261" s="266">
        <v>1</v>
      </c>
      <c r="E261" s="249">
        <v>2440</v>
      </c>
      <c r="F261" s="249">
        <f t="shared" si="9"/>
        <v>2440</v>
      </c>
    </row>
    <row r="262" spans="1:9" ht="15.75">
      <c r="A262" s="256"/>
      <c r="B262" s="258" t="s">
        <v>560</v>
      </c>
      <c r="C262" s="258" t="s">
        <v>323</v>
      </c>
      <c r="D262" s="259">
        <v>11</v>
      </c>
      <c r="E262" s="251">
        <v>1650</v>
      </c>
      <c r="F262" s="251">
        <f t="shared" si="9"/>
        <v>18150</v>
      </c>
    </row>
    <row r="263" spans="1:9" ht="15.75">
      <c r="A263" s="260"/>
      <c r="B263" s="262" t="s">
        <v>447</v>
      </c>
      <c r="C263" s="262" t="s">
        <v>323</v>
      </c>
      <c r="D263" s="263">
        <v>6000</v>
      </c>
      <c r="E263" s="264">
        <v>2.64</v>
      </c>
      <c r="F263" s="264">
        <f t="shared" si="9"/>
        <v>15840</v>
      </c>
    </row>
    <row r="264" spans="1:9" ht="15.75">
      <c r="A264" s="260"/>
      <c r="B264" s="262" t="s">
        <v>704</v>
      </c>
      <c r="C264" s="262" t="s">
        <v>323</v>
      </c>
      <c r="D264" s="263">
        <v>17</v>
      </c>
      <c r="E264" s="264">
        <v>2134</v>
      </c>
      <c r="F264" s="264">
        <f t="shared" si="9"/>
        <v>36278</v>
      </c>
    </row>
    <row r="265" spans="1:9" ht="15.75">
      <c r="A265" s="179"/>
      <c r="B265" s="382"/>
      <c r="C265" s="179"/>
      <c r="D265" s="179"/>
      <c r="E265" s="267" t="s">
        <v>393</v>
      </c>
      <c r="F265" s="247">
        <f>SUM(F211:F264)</f>
        <v>329889</v>
      </c>
    </row>
    <row r="266" spans="1:9" ht="15.75">
      <c r="A266" s="233"/>
      <c r="B266" s="184"/>
      <c r="C266" s="233"/>
      <c r="D266" s="233"/>
      <c r="E266" s="268"/>
      <c r="F266" s="269"/>
    </row>
    <row r="267" spans="1:9" ht="15.75">
      <c r="A267" s="270">
        <v>830</v>
      </c>
      <c r="B267" s="384" t="s">
        <v>559</v>
      </c>
      <c r="C267" s="270" t="s">
        <v>400</v>
      </c>
      <c r="D267" s="270">
        <v>12</v>
      </c>
      <c r="E267" s="249">
        <v>1600</v>
      </c>
      <c r="F267" s="248">
        <f>D267*E267</f>
        <v>19200</v>
      </c>
    </row>
    <row r="268" spans="1:9" ht="15.75">
      <c r="A268" s="271">
        <v>851</v>
      </c>
      <c r="B268" s="385" t="s">
        <v>559</v>
      </c>
      <c r="C268" s="271" t="s">
        <v>323</v>
      </c>
      <c r="D268" s="272">
        <v>200</v>
      </c>
      <c r="E268" s="251">
        <v>4.72</v>
      </c>
      <c r="F268" s="247">
        <f>D268*E268</f>
        <v>944</v>
      </c>
    </row>
    <row r="269" spans="1:9" ht="15.75">
      <c r="A269" s="273"/>
      <c r="B269" s="273"/>
      <c r="C269" s="273"/>
      <c r="D269" s="274"/>
      <c r="E269" s="275"/>
      <c r="F269" s="247">
        <f>F267+F268</f>
        <v>20144</v>
      </c>
      <c r="G269" s="223"/>
    </row>
    <row r="270" spans="1:9" ht="15.75">
      <c r="A270" s="276" t="s">
        <v>448</v>
      </c>
      <c r="B270" s="383"/>
      <c r="C270" s="196"/>
      <c r="D270" s="179"/>
      <c r="E270" s="196"/>
      <c r="F270" s="179"/>
    </row>
    <row r="271" spans="1:9" ht="16.5" thickBot="1">
      <c r="A271" s="179"/>
      <c r="B271" s="184"/>
      <c r="C271" s="179"/>
      <c r="D271" s="179"/>
      <c r="E271" s="179"/>
      <c r="F271" s="179"/>
      <c r="G271" s="201"/>
    </row>
    <row r="272" spans="1:9" ht="16.5" thickBot="1">
      <c r="A272" s="234">
        <v>1</v>
      </c>
      <c r="B272" s="252" t="s">
        <v>552</v>
      </c>
      <c r="C272" s="235" t="s">
        <v>323</v>
      </c>
      <c r="D272" s="277">
        <v>2</v>
      </c>
      <c r="E272" s="278">
        <v>7000</v>
      </c>
      <c r="F272" s="278">
        <f>D272*E272</f>
        <v>14000</v>
      </c>
      <c r="I272" s="180"/>
    </row>
    <row r="273" spans="1:6" ht="16.5" thickBot="1">
      <c r="A273" s="239">
        <v>2</v>
      </c>
      <c r="B273" s="240" t="s">
        <v>551</v>
      </c>
      <c r="C273" s="240" t="s">
        <v>323</v>
      </c>
      <c r="D273" s="279">
        <v>2</v>
      </c>
      <c r="E273" s="280">
        <v>6650</v>
      </c>
      <c r="F273" s="278">
        <f t="shared" ref="F273:F284" si="10">D273*E273</f>
        <v>13300</v>
      </c>
    </row>
    <row r="274" spans="1:6" ht="16.5" thickBot="1">
      <c r="A274" s="239">
        <v>3</v>
      </c>
      <c r="B274" s="240" t="s">
        <v>449</v>
      </c>
      <c r="C274" s="240" t="s">
        <v>323</v>
      </c>
      <c r="D274" s="279">
        <v>0</v>
      </c>
      <c r="E274" s="280">
        <v>0</v>
      </c>
      <c r="F274" s="278">
        <f t="shared" si="10"/>
        <v>0</v>
      </c>
    </row>
    <row r="275" spans="1:6" ht="16.5" thickBot="1">
      <c r="A275" s="239">
        <v>4</v>
      </c>
      <c r="B275" s="240" t="s">
        <v>450</v>
      </c>
      <c r="C275" s="240" t="s">
        <v>323</v>
      </c>
      <c r="D275" s="279">
        <v>2</v>
      </c>
      <c r="E275" s="280">
        <v>5635</v>
      </c>
      <c r="F275" s="278">
        <f t="shared" si="10"/>
        <v>11270</v>
      </c>
    </row>
    <row r="276" spans="1:6" ht="16.5" thickBot="1">
      <c r="A276" s="239">
        <v>5</v>
      </c>
      <c r="B276" s="240" t="s">
        <v>553</v>
      </c>
      <c r="C276" s="240" t="s">
        <v>323</v>
      </c>
      <c r="D276" s="279">
        <v>1</v>
      </c>
      <c r="E276" s="280">
        <v>6500</v>
      </c>
      <c r="F276" s="278">
        <f t="shared" si="10"/>
        <v>6500</v>
      </c>
    </row>
    <row r="277" spans="1:6" ht="16.5" thickBot="1">
      <c r="A277" s="239">
        <v>6</v>
      </c>
      <c r="B277" s="240" t="s">
        <v>451</v>
      </c>
      <c r="C277" s="240" t="s">
        <v>323</v>
      </c>
      <c r="D277" s="279">
        <v>1</v>
      </c>
      <c r="E277" s="280">
        <v>9500</v>
      </c>
      <c r="F277" s="278">
        <f t="shared" si="10"/>
        <v>9500</v>
      </c>
    </row>
    <row r="278" spans="1:6" ht="16.5" thickBot="1">
      <c r="A278" s="239">
        <v>7</v>
      </c>
      <c r="B278" s="240" t="s">
        <v>452</v>
      </c>
      <c r="C278" s="240" t="s">
        <v>323</v>
      </c>
      <c r="D278" s="279">
        <v>1</v>
      </c>
      <c r="E278" s="280">
        <v>5450</v>
      </c>
      <c r="F278" s="278">
        <f t="shared" si="10"/>
        <v>5450</v>
      </c>
    </row>
    <row r="279" spans="1:6" ht="16.5" thickBot="1">
      <c r="A279" s="239">
        <v>8</v>
      </c>
      <c r="B279" s="240"/>
      <c r="C279" s="240"/>
      <c r="D279" s="279"/>
      <c r="E279" s="280"/>
      <c r="F279" s="278">
        <f t="shared" si="10"/>
        <v>0</v>
      </c>
    </row>
    <row r="280" spans="1:6" ht="16.5" thickBot="1">
      <c r="A280" s="239">
        <v>9</v>
      </c>
      <c r="B280" s="240"/>
      <c r="C280" s="240"/>
      <c r="D280" s="279"/>
      <c r="E280" s="280"/>
      <c r="F280" s="278">
        <f t="shared" si="10"/>
        <v>0</v>
      </c>
    </row>
    <row r="281" spans="1:6" ht="16.5" thickBot="1">
      <c r="A281" s="239">
        <v>10</v>
      </c>
      <c r="B281" s="240"/>
      <c r="C281" s="240"/>
      <c r="D281" s="279"/>
      <c r="E281" s="280"/>
      <c r="F281" s="278">
        <f t="shared" si="10"/>
        <v>0</v>
      </c>
    </row>
    <row r="282" spans="1:6" ht="16.5" thickBot="1">
      <c r="A282" s="239">
        <v>11</v>
      </c>
      <c r="B282" s="240"/>
      <c r="C282" s="240"/>
      <c r="D282" s="279"/>
      <c r="E282" s="280"/>
      <c r="F282" s="278">
        <f t="shared" si="10"/>
        <v>0</v>
      </c>
    </row>
    <row r="283" spans="1:6" ht="16.5" thickBot="1">
      <c r="A283" s="239">
        <v>12</v>
      </c>
      <c r="B283" s="240"/>
      <c r="C283" s="240"/>
      <c r="D283" s="279"/>
      <c r="E283" s="280"/>
      <c r="F283" s="278">
        <f t="shared" si="10"/>
        <v>0</v>
      </c>
    </row>
    <row r="284" spans="1:6" ht="16.5" thickBot="1">
      <c r="A284" s="239">
        <v>13</v>
      </c>
      <c r="B284" s="240"/>
      <c r="C284" s="240"/>
      <c r="D284" s="279"/>
      <c r="E284" s="280"/>
      <c r="F284" s="278">
        <f t="shared" si="10"/>
        <v>0</v>
      </c>
    </row>
    <row r="285" spans="1:6" ht="15.75">
      <c r="A285" s="178"/>
      <c r="B285" s="352"/>
      <c r="C285" s="387"/>
      <c r="D285" s="178"/>
      <c r="E285" s="178" t="s">
        <v>393</v>
      </c>
      <c r="F285" s="247">
        <f>SUM(F272:F284)</f>
        <v>60020</v>
      </c>
    </row>
    <row r="286" spans="1:6" ht="15.75">
      <c r="A286" s="178" t="s">
        <v>453</v>
      </c>
      <c r="B286" s="184"/>
      <c r="C286" s="178"/>
      <c r="D286" s="178"/>
      <c r="E286" s="178"/>
      <c r="F286" s="202"/>
    </row>
    <row r="287" spans="1:6" ht="15.75">
      <c r="A287" s="281">
        <v>1</v>
      </c>
      <c r="B287" s="282" t="s">
        <v>454</v>
      </c>
      <c r="C287" s="283" t="s">
        <v>323</v>
      </c>
      <c r="D287" s="284">
        <v>2500</v>
      </c>
      <c r="E287" s="285">
        <v>11.37</v>
      </c>
      <c r="F287" s="247">
        <f>D287*E287</f>
        <v>28424.999999999996</v>
      </c>
    </row>
    <row r="288" spans="1:6" ht="15.75">
      <c r="A288" s="281">
        <v>2</v>
      </c>
      <c r="B288" s="386" t="s">
        <v>455</v>
      </c>
      <c r="C288" s="286" t="s">
        <v>323</v>
      </c>
      <c r="D288" s="281">
        <v>220</v>
      </c>
      <c r="E288" s="247">
        <v>189</v>
      </c>
      <c r="F288" s="247">
        <f>D288*E288</f>
        <v>41580</v>
      </c>
    </row>
    <row r="289" spans="1:6" ht="15.75">
      <c r="A289" s="178"/>
      <c r="B289" s="386"/>
      <c r="C289" s="386"/>
      <c r="D289" s="178"/>
      <c r="E289" s="267" t="s">
        <v>393</v>
      </c>
      <c r="F289" s="247">
        <f>F287+F288</f>
        <v>70005</v>
      </c>
    </row>
    <row r="290" spans="1:6" ht="15.75">
      <c r="A290" s="178" t="s">
        <v>456</v>
      </c>
      <c r="B290" s="276"/>
      <c r="C290" s="179"/>
      <c r="D290" s="178"/>
      <c r="E290" s="178"/>
      <c r="F290" s="276"/>
    </row>
    <row r="291" spans="1:6" ht="16.5" thickBot="1">
      <c r="A291" s="178"/>
      <c r="B291" s="178"/>
      <c r="C291" s="178"/>
      <c r="D291" s="178"/>
      <c r="E291" s="178"/>
      <c r="F291" s="184"/>
    </row>
    <row r="292" spans="1:6" ht="16.5" thickBot="1">
      <c r="A292" s="234">
        <v>1</v>
      </c>
      <c r="B292" s="235" t="s">
        <v>457</v>
      </c>
      <c r="C292" s="235" t="s">
        <v>363</v>
      </c>
      <c r="D292" s="277">
        <v>100</v>
      </c>
      <c r="E292" s="287">
        <v>80</v>
      </c>
      <c r="F292" s="247">
        <f t="shared" ref="F292:F305" si="11">D292*E292</f>
        <v>8000</v>
      </c>
    </row>
    <row r="293" spans="1:6" ht="16.5" thickBot="1">
      <c r="A293" s="239">
        <v>2</v>
      </c>
      <c r="B293" s="240" t="s">
        <v>458</v>
      </c>
      <c r="C293" s="240" t="s">
        <v>323</v>
      </c>
      <c r="D293" s="279">
        <v>20</v>
      </c>
      <c r="E293" s="288">
        <v>200</v>
      </c>
      <c r="F293" s="247">
        <f t="shared" si="11"/>
        <v>4000</v>
      </c>
    </row>
    <row r="294" spans="1:6" ht="16.5" thickBot="1">
      <c r="A294" s="239">
        <v>3</v>
      </c>
      <c r="B294" s="240" t="s">
        <v>459</v>
      </c>
      <c r="C294" s="240" t="s">
        <v>355</v>
      </c>
      <c r="D294" s="279">
        <v>200</v>
      </c>
      <c r="E294" s="288">
        <v>130</v>
      </c>
      <c r="F294" s="248">
        <f t="shared" si="11"/>
        <v>26000</v>
      </c>
    </row>
    <row r="295" spans="1:6" ht="16.5" thickBot="1">
      <c r="A295" s="239">
        <v>4</v>
      </c>
      <c r="B295" s="240" t="s">
        <v>460</v>
      </c>
      <c r="C295" s="240" t="s">
        <v>373</v>
      </c>
      <c r="D295" s="279">
        <v>100</v>
      </c>
      <c r="E295" s="289">
        <v>65</v>
      </c>
      <c r="F295" s="248">
        <f t="shared" si="11"/>
        <v>6500</v>
      </c>
    </row>
    <row r="296" spans="1:6" ht="16.5" thickBot="1">
      <c r="A296" s="239">
        <v>5</v>
      </c>
      <c r="B296" s="240" t="s">
        <v>461</v>
      </c>
      <c r="C296" s="240" t="s">
        <v>323</v>
      </c>
      <c r="D296" s="279">
        <v>50</v>
      </c>
      <c r="E296" s="289">
        <v>96</v>
      </c>
      <c r="F296" s="248">
        <f t="shared" si="11"/>
        <v>4800</v>
      </c>
    </row>
    <row r="297" spans="1:6" ht="16.5" thickBot="1">
      <c r="A297" s="239">
        <v>6</v>
      </c>
      <c r="B297" s="240" t="s">
        <v>462</v>
      </c>
      <c r="C297" s="240" t="s">
        <v>323</v>
      </c>
      <c r="D297" s="279">
        <v>50</v>
      </c>
      <c r="E297" s="289">
        <v>180</v>
      </c>
      <c r="F297" s="248">
        <f t="shared" si="11"/>
        <v>9000</v>
      </c>
    </row>
    <row r="298" spans="1:6" ht="16.5" thickBot="1">
      <c r="A298" s="239">
        <v>7</v>
      </c>
      <c r="B298" s="240" t="s">
        <v>463</v>
      </c>
      <c r="C298" s="240" t="s">
        <v>373</v>
      </c>
      <c r="D298" s="279">
        <v>250</v>
      </c>
      <c r="E298" s="289">
        <v>96</v>
      </c>
      <c r="F298" s="248">
        <f t="shared" si="11"/>
        <v>24000</v>
      </c>
    </row>
    <row r="299" spans="1:6" ht="16.5" thickBot="1">
      <c r="A299" s="239">
        <v>8</v>
      </c>
      <c r="B299" s="240" t="s">
        <v>464</v>
      </c>
      <c r="C299" s="240" t="s">
        <v>323</v>
      </c>
      <c r="D299" s="279">
        <v>20</v>
      </c>
      <c r="E299" s="289">
        <v>300</v>
      </c>
      <c r="F299" s="248">
        <f t="shared" si="11"/>
        <v>6000</v>
      </c>
    </row>
    <row r="300" spans="1:6" ht="16.5" thickBot="1">
      <c r="A300" s="239">
        <v>9</v>
      </c>
      <c r="B300" s="240" t="s">
        <v>465</v>
      </c>
      <c r="C300" s="240" t="s">
        <v>323</v>
      </c>
      <c r="D300" s="279">
        <v>20</v>
      </c>
      <c r="E300" s="289">
        <v>92</v>
      </c>
      <c r="F300" s="248">
        <f t="shared" si="11"/>
        <v>1840</v>
      </c>
    </row>
    <row r="301" spans="1:6" ht="16.5" thickBot="1">
      <c r="A301" s="239">
        <v>10</v>
      </c>
      <c r="B301" s="240" t="s">
        <v>466</v>
      </c>
      <c r="C301" s="240" t="s">
        <v>323</v>
      </c>
      <c r="D301" s="279">
        <v>300</v>
      </c>
      <c r="E301" s="289">
        <v>62</v>
      </c>
      <c r="F301" s="248">
        <f t="shared" si="11"/>
        <v>18600</v>
      </c>
    </row>
    <row r="302" spans="1:6" ht="16.5" thickBot="1">
      <c r="A302" s="239">
        <v>11</v>
      </c>
      <c r="B302" s="240" t="s">
        <v>467</v>
      </c>
      <c r="C302" s="240" t="s">
        <v>373</v>
      </c>
      <c r="D302" s="279">
        <v>42</v>
      </c>
      <c r="E302" s="290">
        <v>137</v>
      </c>
      <c r="F302" s="248">
        <f t="shared" si="11"/>
        <v>5754</v>
      </c>
    </row>
    <row r="303" spans="1:6" ht="16.5" thickBot="1">
      <c r="A303" s="239">
        <v>12</v>
      </c>
      <c r="B303" s="240" t="s">
        <v>468</v>
      </c>
      <c r="C303" s="240" t="s">
        <v>373</v>
      </c>
      <c r="D303" s="279">
        <v>40</v>
      </c>
      <c r="E303" s="289">
        <v>217.8</v>
      </c>
      <c r="F303" s="248">
        <f t="shared" si="11"/>
        <v>8712</v>
      </c>
    </row>
    <row r="304" spans="1:6" ht="16.5" thickBot="1">
      <c r="A304" s="239">
        <v>13</v>
      </c>
      <c r="B304" s="240" t="s">
        <v>469</v>
      </c>
      <c r="C304" s="240" t="s">
        <v>373</v>
      </c>
      <c r="D304" s="279">
        <v>40</v>
      </c>
      <c r="E304" s="289">
        <v>160</v>
      </c>
      <c r="F304" s="248">
        <f>D304*E304</f>
        <v>6400</v>
      </c>
    </row>
    <row r="305" spans="1:7" ht="16.5" thickBot="1">
      <c r="A305" s="239">
        <v>14</v>
      </c>
      <c r="B305" s="390" t="s">
        <v>470</v>
      </c>
      <c r="C305" s="240" t="s">
        <v>323</v>
      </c>
      <c r="D305" s="279">
        <v>5</v>
      </c>
      <c r="E305" s="289">
        <v>80</v>
      </c>
      <c r="F305" s="248">
        <f t="shared" si="11"/>
        <v>400</v>
      </c>
    </row>
    <row r="306" spans="1:7" ht="15.75">
      <c r="A306" s="178"/>
      <c r="B306" s="352"/>
      <c r="C306" s="387"/>
      <c r="D306" s="178"/>
      <c r="E306" s="257" t="s">
        <v>393</v>
      </c>
      <c r="F306" s="247">
        <f>SUM(F292:F305)</f>
        <v>130006</v>
      </c>
    </row>
    <row r="307" spans="1:7" ht="15.75">
      <c r="A307" s="178"/>
      <c r="B307" s="276"/>
      <c r="C307" s="178"/>
      <c r="D307" s="178"/>
      <c r="E307" s="178"/>
      <c r="F307" s="178"/>
    </row>
    <row r="308" spans="1:7" ht="15.75">
      <c r="A308" s="178" t="s">
        <v>471</v>
      </c>
      <c r="B308" s="178"/>
      <c r="C308" s="178"/>
      <c r="D308" s="178"/>
      <c r="E308" s="178"/>
      <c r="F308" s="178"/>
    </row>
    <row r="309" spans="1:7" ht="16.5" thickBot="1">
      <c r="A309" s="178"/>
      <c r="B309" s="184"/>
      <c r="C309" s="178"/>
      <c r="D309" s="178"/>
      <c r="E309" s="178"/>
      <c r="F309" s="178"/>
    </row>
    <row r="310" spans="1:7" ht="16.5" thickBot="1">
      <c r="A310" s="234">
        <v>1</v>
      </c>
      <c r="B310" s="389" t="s">
        <v>472</v>
      </c>
      <c r="C310" s="235" t="s">
        <v>323</v>
      </c>
      <c r="D310" s="235">
        <v>45</v>
      </c>
      <c r="E310" s="278">
        <v>56</v>
      </c>
      <c r="F310" s="278">
        <f>D310*E310</f>
        <v>2520</v>
      </c>
    </row>
    <row r="311" spans="1:7" ht="16.5" thickBot="1">
      <c r="A311" s="239">
        <v>2</v>
      </c>
      <c r="B311" s="235" t="s">
        <v>473</v>
      </c>
      <c r="C311" s="240" t="s">
        <v>323</v>
      </c>
      <c r="D311" s="240">
        <v>50</v>
      </c>
      <c r="E311" s="280">
        <v>174.5</v>
      </c>
      <c r="F311" s="280">
        <f>D311*E311</f>
        <v>8725</v>
      </c>
    </row>
    <row r="312" spans="1:7" ht="16.5" thickBot="1">
      <c r="A312" s="239">
        <v>3</v>
      </c>
      <c r="B312" s="240" t="s">
        <v>474</v>
      </c>
      <c r="C312" s="240" t="s">
        <v>323</v>
      </c>
      <c r="D312" s="240">
        <v>50</v>
      </c>
      <c r="E312" s="280">
        <v>175.1</v>
      </c>
      <c r="F312" s="280">
        <f>D312*E312</f>
        <v>8755</v>
      </c>
      <c r="G312" s="201"/>
    </row>
    <row r="313" spans="1:7" ht="16.5" thickBot="1">
      <c r="A313" s="239"/>
      <c r="B313" s="240"/>
      <c r="C313" s="240"/>
      <c r="D313" s="240"/>
      <c r="E313" s="240"/>
      <c r="F313" s="240"/>
      <c r="G313" s="305"/>
    </row>
    <row r="314" spans="1:7" ht="15.75">
      <c r="A314" s="179"/>
      <c r="B314" s="388"/>
      <c r="C314" s="179"/>
      <c r="D314" s="179"/>
      <c r="E314" s="257" t="s">
        <v>393</v>
      </c>
      <c r="F314" s="291">
        <f>SUM(F310:F313)</f>
        <v>20000</v>
      </c>
      <c r="G314" s="305"/>
    </row>
    <row r="315" spans="1:7" ht="15.75">
      <c r="A315" s="180"/>
      <c r="B315" s="196"/>
      <c r="C315" s="180"/>
      <c r="D315" s="180"/>
      <c r="E315" s="180"/>
      <c r="F315" s="180"/>
      <c r="G315" s="305"/>
    </row>
    <row r="316" spans="1:7">
      <c r="A316" s="180"/>
      <c r="B316" s="180"/>
      <c r="C316" s="180"/>
      <c r="D316" s="180"/>
      <c r="E316" s="180"/>
      <c r="F316" s="180"/>
      <c r="G316" s="305"/>
    </row>
    <row r="317" spans="1:7">
      <c r="A317" s="180"/>
      <c r="B317" s="182"/>
      <c r="C317" s="180"/>
      <c r="D317" s="180"/>
      <c r="E317" s="180"/>
      <c r="F317" s="180"/>
      <c r="G317" s="305"/>
    </row>
    <row r="318" spans="1:7" ht="15.75">
      <c r="A318" s="179"/>
      <c r="B318" s="180"/>
      <c r="C318" s="179"/>
      <c r="D318" s="179"/>
      <c r="E318" s="179"/>
      <c r="F318" s="179"/>
      <c r="G318" s="305"/>
    </row>
    <row r="319" spans="1:7" ht="15.75">
      <c r="A319" s="233"/>
      <c r="B319" s="358" t="s">
        <v>475</v>
      </c>
      <c r="C319" s="233"/>
      <c r="D319" s="233"/>
      <c r="E319" s="196" t="s">
        <v>550</v>
      </c>
      <c r="F319" s="233"/>
      <c r="G319" s="201"/>
    </row>
    <row r="320" spans="1:7" ht="15.75">
      <c r="A320" s="183" t="s">
        <v>476</v>
      </c>
      <c r="B320" s="268"/>
      <c r="C320" s="185"/>
      <c r="D320" s="292"/>
      <c r="E320" s="293"/>
      <c r="F320" s="294">
        <f>F265</f>
        <v>329889</v>
      </c>
    </row>
    <row r="321" spans="1:6" ht="15.75">
      <c r="A321" s="182" t="s">
        <v>648</v>
      </c>
      <c r="B321" s="183"/>
      <c r="C321" s="180"/>
      <c r="D321" s="295"/>
      <c r="E321" s="296"/>
      <c r="F321" s="242">
        <f>F269</f>
        <v>20144</v>
      </c>
    </row>
    <row r="322" spans="1:6" ht="15.75">
      <c r="A322" s="284" t="s">
        <v>477</v>
      </c>
      <c r="B322" s="182"/>
      <c r="C322" s="297"/>
      <c r="D322" s="298"/>
      <c r="E322" s="247">
        <v>0</v>
      </c>
      <c r="F322" s="244">
        <f>F320+F321</f>
        <v>350033</v>
      </c>
    </row>
    <row r="323" spans="1:6" ht="15.75">
      <c r="A323" s="284" t="s">
        <v>478</v>
      </c>
      <c r="B323" s="297"/>
      <c r="C323" s="297"/>
      <c r="D323" s="298"/>
      <c r="E323" s="247"/>
      <c r="F323" s="244">
        <f>F285</f>
        <v>60020</v>
      </c>
    </row>
    <row r="324" spans="1:6" ht="15.75">
      <c r="A324" s="284" t="s">
        <v>453</v>
      </c>
      <c r="B324" s="297"/>
      <c r="C324" s="297"/>
      <c r="D324" s="298"/>
      <c r="E324" s="247"/>
      <c r="F324" s="244">
        <f>F289</f>
        <v>70005</v>
      </c>
    </row>
    <row r="325" spans="1:6" ht="15.75">
      <c r="A325" s="284" t="s">
        <v>456</v>
      </c>
      <c r="B325" s="297"/>
      <c r="C325" s="297"/>
      <c r="D325" s="298"/>
      <c r="E325" s="247"/>
      <c r="F325" s="244">
        <f>F306</f>
        <v>130006</v>
      </c>
    </row>
    <row r="326" spans="1:6" ht="15.75">
      <c r="A326" s="299" t="s">
        <v>471</v>
      </c>
      <c r="B326" s="297"/>
      <c r="C326" s="300"/>
      <c r="D326" s="301"/>
      <c r="E326" s="247"/>
      <c r="F326" s="244">
        <f>F314</f>
        <v>20000</v>
      </c>
    </row>
    <row r="327" spans="1:6" ht="15.75">
      <c r="A327" s="284" t="s">
        <v>479</v>
      </c>
      <c r="B327" s="300"/>
      <c r="C327" s="297"/>
      <c r="D327" s="298"/>
      <c r="E327" s="247"/>
      <c r="F327" s="244">
        <v>160000</v>
      </c>
    </row>
    <row r="328" spans="1:6" ht="15.75">
      <c r="A328" s="284" t="s">
        <v>480</v>
      </c>
      <c r="B328" s="297"/>
      <c r="C328" s="297"/>
      <c r="D328" s="298"/>
      <c r="E328" s="251"/>
      <c r="F328" s="244">
        <v>180000</v>
      </c>
    </row>
    <row r="329" spans="1:6" ht="15.75">
      <c r="A329" s="284" t="s">
        <v>481</v>
      </c>
      <c r="B329" s="297"/>
      <c r="C329" s="297"/>
      <c r="D329" s="298"/>
      <c r="E329" s="247">
        <v>0</v>
      </c>
      <c r="F329" s="244">
        <v>350000</v>
      </c>
    </row>
    <row r="330" spans="1:6" ht="15.75">
      <c r="A330" s="302" t="s">
        <v>482</v>
      </c>
      <c r="B330" s="297"/>
      <c r="C330" s="274"/>
      <c r="D330" s="275"/>
      <c r="E330" s="247"/>
      <c r="F330" s="303">
        <v>115000</v>
      </c>
    </row>
    <row r="331" spans="1:6" ht="15.75">
      <c r="A331" s="284" t="s">
        <v>483</v>
      </c>
      <c r="B331" s="274"/>
      <c r="C331" s="297"/>
      <c r="D331" s="298"/>
      <c r="E331" s="247">
        <v>0</v>
      </c>
      <c r="F331" s="244">
        <v>100000</v>
      </c>
    </row>
    <row r="332" spans="1:6" ht="15.75">
      <c r="A332" s="284" t="s">
        <v>484</v>
      </c>
      <c r="B332" s="297"/>
      <c r="C332" s="297"/>
      <c r="D332" s="298"/>
      <c r="E332" s="304"/>
      <c r="F332" s="244">
        <v>385000</v>
      </c>
    </row>
    <row r="333" spans="1:6" ht="15.75">
      <c r="A333" s="284" t="s">
        <v>649</v>
      </c>
      <c r="B333" s="297"/>
      <c r="C333" s="297"/>
      <c r="D333" s="298"/>
      <c r="E333" s="247"/>
      <c r="F333" s="244">
        <v>60000</v>
      </c>
    </row>
    <row r="334" spans="1:6" ht="15.75">
      <c r="A334" s="284" t="s">
        <v>485</v>
      </c>
      <c r="B334" s="297"/>
      <c r="C334" s="297"/>
      <c r="D334" s="298"/>
      <c r="E334" s="247">
        <v>0</v>
      </c>
      <c r="F334" s="244">
        <v>450000</v>
      </c>
    </row>
    <row r="335" spans="1:6" ht="15.75">
      <c r="A335" s="284" t="s">
        <v>486</v>
      </c>
      <c r="B335" s="297"/>
      <c r="C335" s="297"/>
      <c r="D335" s="298"/>
      <c r="E335" s="304">
        <v>0</v>
      </c>
      <c r="F335" s="244">
        <v>0</v>
      </c>
    </row>
    <row r="336" spans="1:6" ht="15.75">
      <c r="A336" s="284" t="s">
        <v>487</v>
      </c>
      <c r="B336" s="297"/>
      <c r="C336" s="297"/>
      <c r="D336" s="298"/>
      <c r="E336" s="247"/>
      <c r="F336" s="244">
        <v>80000</v>
      </c>
    </row>
    <row r="337" spans="1:6" ht="15.75">
      <c r="A337" s="179"/>
      <c r="B337" s="274"/>
      <c r="C337" s="178"/>
      <c r="D337" s="306"/>
      <c r="E337" s="247">
        <f>E322+E329+E331+E334+E335</f>
        <v>0</v>
      </c>
      <c r="F337" s="242">
        <f>SUM(F322:F326)+F327+F328+F329+F330+F331+F332+F333+F334+F335+F336</f>
        <v>2510064</v>
      </c>
    </row>
    <row r="338" spans="1:6" ht="15.75">
      <c r="A338" s="179"/>
      <c r="B338" s="196"/>
      <c r="C338" s="179"/>
      <c r="D338" s="179"/>
      <c r="E338" s="179"/>
      <c r="F338" s="202">
        <v>0</v>
      </c>
    </row>
    <row r="339" spans="1:6" ht="15.75">
      <c r="A339" s="179"/>
      <c r="B339" s="179"/>
      <c r="C339" s="179"/>
      <c r="D339" s="353" t="s">
        <v>488</v>
      </c>
      <c r="E339" s="179"/>
      <c r="F339" s="195">
        <f>F337+F338</f>
        <v>2510064</v>
      </c>
    </row>
    <row r="340" spans="1:6" ht="15.75">
      <c r="A340" s="380" t="s">
        <v>489</v>
      </c>
      <c r="B340" s="179"/>
      <c r="C340" s="300"/>
      <c r="D340" s="300"/>
      <c r="E340" s="300"/>
      <c r="F340" s="185"/>
    </row>
    <row r="341" spans="1:6" ht="15.75">
      <c r="A341" s="284" t="s">
        <v>377</v>
      </c>
      <c r="B341" s="300"/>
      <c r="C341" s="297"/>
      <c r="D341" s="297"/>
      <c r="E341" s="251"/>
      <c r="F341" s="253">
        <v>1800000</v>
      </c>
    </row>
    <row r="342" spans="1:6" ht="15.75">
      <c r="A342" s="299" t="s">
        <v>490</v>
      </c>
      <c r="B342" s="297"/>
      <c r="C342" s="300"/>
      <c r="D342" s="300"/>
      <c r="E342" s="251"/>
      <c r="F342" s="253">
        <v>1623000</v>
      </c>
    </row>
    <row r="343" spans="1:6" ht="15.75">
      <c r="A343" s="284" t="s">
        <v>491</v>
      </c>
      <c r="B343" s="297"/>
      <c r="C343" s="304"/>
      <c r="D343" s="297"/>
      <c r="E343" s="251"/>
      <c r="F343" s="253">
        <v>323000</v>
      </c>
    </row>
    <row r="344" spans="1:6" ht="15.75">
      <c r="A344" s="284" t="s">
        <v>492</v>
      </c>
      <c r="B344" s="272"/>
      <c r="C344" s="304"/>
      <c r="D344" s="297"/>
      <c r="E344" s="251"/>
      <c r="F344" s="247">
        <v>0</v>
      </c>
    </row>
    <row r="345" spans="1:6" ht="15.75">
      <c r="A345" s="179"/>
      <c r="B345" s="386"/>
      <c r="C345" s="386" t="s">
        <v>393</v>
      </c>
      <c r="D345" s="179"/>
      <c r="E345" s="195"/>
      <c r="F345" s="247">
        <f>SUM(F341:F344)</f>
        <v>3746000</v>
      </c>
    </row>
    <row r="346" spans="1:6" ht="15.75">
      <c r="A346" s="180"/>
      <c r="B346" s="179"/>
      <c r="C346" s="180"/>
      <c r="D346" s="180"/>
      <c r="E346" s="180"/>
      <c r="F346" s="180"/>
    </row>
    <row r="347" spans="1:6">
      <c r="A347" s="180"/>
      <c r="B347" s="180"/>
      <c r="C347" s="180"/>
      <c r="D347" s="180"/>
      <c r="E347" s="180"/>
      <c r="F347" s="180"/>
    </row>
    <row r="348" spans="1:6">
      <c r="A348" s="180"/>
      <c r="B348" s="180"/>
      <c r="C348" s="180"/>
      <c r="D348" s="180"/>
      <c r="E348" s="180"/>
      <c r="F348" s="180"/>
    </row>
    <row r="349" spans="1:6" ht="15.75">
      <c r="A349" s="178" t="s">
        <v>493</v>
      </c>
      <c r="B349" s="180"/>
      <c r="C349" s="179"/>
      <c r="D349" s="307" t="s">
        <v>494</v>
      </c>
      <c r="E349" s="179"/>
      <c r="F349" s="179"/>
    </row>
    <row r="350" spans="1:6" ht="15.75">
      <c r="A350" s="308" t="s">
        <v>569</v>
      </c>
      <c r="B350" s="179"/>
      <c r="C350" s="179"/>
      <c r="D350" s="307" t="s">
        <v>570</v>
      </c>
      <c r="E350" s="179"/>
      <c r="F350" s="179"/>
    </row>
    <row r="351" spans="1:6" ht="15.75">
      <c r="A351" s="180"/>
      <c r="B351" s="179"/>
      <c r="C351" s="180"/>
      <c r="D351" s="180"/>
      <c r="E351" s="180"/>
      <c r="F351" s="180"/>
    </row>
    <row r="352" spans="1:6">
      <c r="A352" s="180"/>
      <c r="B352" s="180"/>
      <c r="C352" s="180"/>
      <c r="D352" s="180"/>
      <c r="E352" s="180"/>
      <c r="F352" s="180"/>
    </row>
    <row r="353" spans="1:6">
      <c r="A353" s="180"/>
      <c r="B353" s="180"/>
      <c r="C353" s="180"/>
      <c r="D353" s="180"/>
      <c r="E353" s="180"/>
      <c r="F353" s="180"/>
    </row>
    <row r="354" spans="1:6">
      <c r="A354" s="180"/>
      <c r="B354" s="180"/>
      <c r="C354" s="180"/>
      <c r="D354" s="180"/>
      <c r="E354" s="180"/>
      <c r="F354" s="180"/>
    </row>
    <row r="355" spans="1:6">
      <c r="A355" s="180"/>
      <c r="B355" s="180"/>
      <c r="C355" s="180"/>
      <c r="D355" s="180"/>
      <c r="E355" s="180"/>
      <c r="F355" s="180"/>
    </row>
    <row r="356" spans="1:6">
      <c r="B356" s="180"/>
    </row>
  </sheetData>
  <mergeCells count="12">
    <mergeCell ref="B117:B118"/>
    <mergeCell ref="D117:D118"/>
    <mergeCell ref="E117:E118"/>
    <mergeCell ref="F117:F118"/>
    <mergeCell ref="B7:B8"/>
    <mergeCell ref="D7:D8"/>
    <mergeCell ref="E7:E8"/>
    <mergeCell ref="F7:F8"/>
    <mergeCell ref="B96:B97"/>
    <mergeCell ref="D96:D97"/>
    <mergeCell ref="E96:E97"/>
    <mergeCell ref="F96:F97"/>
  </mergeCells>
  <pageMargins left="0.7" right="0.7" top="0.75" bottom="0.75" header="0.3" footer="0.3"/>
  <pageSetup orientation="portrait" r:id="rId1"/>
  <rowBreaks count="1" manualBreakCount="1">
    <brk id="30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144"/>
  <sheetViews>
    <sheetView topLeftCell="A16" zoomScaleNormal="100" zoomScaleSheetLayoutView="145" workbookViewId="0">
      <selection activeCell="G42" sqref="G42"/>
    </sheetView>
  </sheetViews>
  <sheetFormatPr defaultRowHeight="12.75"/>
  <cols>
    <col min="2" max="2" width="29.5703125" customWidth="1"/>
    <col min="4" max="4" width="12.140625" customWidth="1"/>
    <col min="5" max="5" width="11.85546875" customWidth="1"/>
    <col min="6" max="6" width="13.5703125" customWidth="1"/>
    <col min="258" max="258" width="29.5703125" customWidth="1"/>
    <col min="260" max="260" width="12.140625" customWidth="1"/>
    <col min="261" max="261" width="11.28515625" customWidth="1"/>
    <col min="262" max="262" width="25.42578125" customWidth="1"/>
    <col min="514" max="514" width="29.5703125" customWidth="1"/>
    <col min="516" max="516" width="12.140625" customWidth="1"/>
    <col min="517" max="517" width="11.28515625" customWidth="1"/>
    <col min="518" max="518" width="25.42578125" customWidth="1"/>
    <col min="770" max="770" width="29.5703125" customWidth="1"/>
    <col min="772" max="772" width="12.140625" customWidth="1"/>
    <col min="773" max="773" width="11.28515625" customWidth="1"/>
    <col min="774" max="774" width="25.42578125" customWidth="1"/>
    <col min="1026" max="1026" width="29.5703125" customWidth="1"/>
    <col min="1028" max="1028" width="12.140625" customWidth="1"/>
    <col min="1029" max="1029" width="11.28515625" customWidth="1"/>
    <col min="1030" max="1030" width="25.42578125" customWidth="1"/>
    <col min="1282" max="1282" width="29.5703125" customWidth="1"/>
    <col min="1284" max="1284" width="12.140625" customWidth="1"/>
    <col min="1285" max="1285" width="11.28515625" customWidth="1"/>
    <col min="1286" max="1286" width="25.42578125" customWidth="1"/>
    <col min="1538" max="1538" width="29.5703125" customWidth="1"/>
    <col min="1540" max="1540" width="12.140625" customWidth="1"/>
    <col min="1541" max="1541" width="11.28515625" customWidth="1"/>
    <col min="1542" max="1542" width="25.42578125" customWidth="1"/>
    <col min="1794" max="1794" width="29.5703125" customWidth="1"/>
    <col min="1796" max="1796" width="12.140625" customWidth="1"/>
    <col min="1797" max="1797" width="11.28515625" customWidth="1"/>
    <col min="1798" max="1798" width="25.42578125" customWidth="1"/>
    <col min="2050" max="2050" width="29.5703125" customWidth="1"/>
    <col min="2052" max="2052" width="12.140625" customWidth="1"/>
    <col min="2053" max="2053" width="11.28515625" customWidth="1"/>
    <col min="2054" max="2054" width="25.42578125" customWidth="1"/>
    <col min="2306" max="2306" width="29.5703125" customWidth="1"/>
    <col min="2308" max="2308" width="12.140625" customWidth="1"/>
    <col min="2309" max="2309" width="11.28515625" customWidth="1"/>
    <col min="2310" max="2310" width="25.42578125" customWidth="1"/>
    <col min="2562" max="2562" width="29.5703125" customWidth="1"/>
    <col min="2564" max="2564" width="12.140625" customWidth="1"/>
    <col min="2565" max="2565" width="11.28515625" customWidth="1"/>
    <col min="2566" max="2566" width="25.42578125" customWidth="1"/>
    <col min="2818" max="2818" width="29.5703125" customWidth="1"/>
    <col min="2820" max="2820" width="12.140625" customWidth="1"/>
    <col min="2821" max="2821" width="11.28515625" customWidth="1"/>
    <col min="2822" max="2822" width="25.42578125" customWidth="1"/>
    <col min="3074" max="3074" width="29.5703125" customWidth="1"/>
    <col min="3076" max="3076" width="12.140625" customWidth="1"/>
    <col min="3077" max="3077" width="11.28515625" customWidth="1"/>
    <col min="3078" max="3078" width="25.42578125" customWidth="1"/>
    <col min="3330" max="3330" width="29.5703125" customWidth="1"/>
    <col min="3332" max="3332" width="12.140625" customWidth="1"/>
    <col min="3333" max="3333" width="11.28515625" customWidth="1"/>
    <col min="3334" max="3334" width="25.42578125" customWidth="1"/>
    <col min="3586" max="3586" width="29.5703125" customWidth="1"/>
    <col min="3588" max="3588" width="12.140625" customWidth="1"/>
    <col min="3589" max="3589" width="11.28515625" customWidth="1"/>
    <col min="3590" max="3590" width="25.42578125" customWidth="1"/>
    <col min="3842" max="3842" width="29.5703125" customWidth="1"/>
    <col min="3844" max="3844" width="12.140625" customWidth="1"/>
    <col min="3845" max="3845" width="11.28515625" customWidth="1"/>
    <col min="3846" max="3846" width="25.42578125" customWidth="1"/>
    <col min="4098" max="4098" width="29.5703125" customWidth="1"/>
    <col min="4100" max="4100" width="12.140625" customWidth="1"/>
    <col min="4101" max="4101" width="11.28515625" customWidth="1"/>
    <col min="4102" max="4102" width="25.42578125" customWidth="1"/>
    <col min="4354" max="4354" width="29.5703125" customWidth="1"/>
    <col min="4356" max="4356" width="12.140625" customWidth="1"/>
    <col min="4357" max="4357" width="11.28515625" customWidth="1"/>
    <col min="4358" max="4358" width="25.42578125" customWidth="1"/>
    <col min="4610" max="4610" width="29.5703125" customWidth="1"/>
    <col min="4612" max="4612" width="12.140625" customWidth="1"/>
    <col min="4613" max="4613" width="11.28515625" customWidth="1"/>
    <col min="4614" max="4614" width="25.42578125" customWidth="1"/>
    <col min="4866" max="4866" width="29.5703125" customWidth="1"/>
    <col min="4868" max="4868" width="12.140625" customWidth="1"/>
    <col min="4869" max="4869" width="11.28515625" customWidth="1"/>
    <col min="4870" max="4870" width="25.42578125" customWidth="1"/>
    <col min="5122" max="5122" width="29.5703125" customWidth="1"/>
    <col min="5124" max="5124" width="12.140625" customWidth="1"/>
    <col min="5125" max="5125" width="11.28515625" customWidth="1"/>
    <col min="5126" max="5126" width="25.42578125" customWidth="1"/>
    <col min="5378" max="5378" width="29.5703125" customWidth="1"/>
    <col min="5380" max="5380" width="12.140625" customWidth="1"/>
    <col min="5381" max="5381" width="11.28515625" customWidth="1"/>
    <col min="5382" max="5382" width="25.42578125" customWidth="1"/>
    <col min="5634" max="5634" width="29.5703125" customWidth="1"/>
    <col min="5636" max="5636" width="12.140625" customWidth="1"/>
    <col min="5637" max="5637" width="11.28515625" customWidth="1"/>
    <col min="5638" max="5638" width="25.42578125" customWidth="1"/>
    <col min="5890" max="5890" width="29.5703125" customWidth="1"/>
    <col min="5892" max="5892" width="12.140625" customWidth="1"/>
    <col min="5893" max="5893" width="11.28515625" customWidth="1"/>
    <col min="5894" max="5894" width="25.42578125" customWidth="1"/>
    <col min="6146" max="6146" width="29.5703125" customWidth="1"/>
    <col min="6148" max="6148" width="12.140625" customWidth="1"/>
    <col min="6149" max="6149" width="11.28515625" customWidth="1"/>
    <col min="6150" max="6150" width="25.42578125" customWidth="1"/>
    <col min="6402" max="6402" width="29.5703125" customWidth="1"/>
    <col min="6404" max="6404" width="12.140625" customWidth="1"/>
    <col min="6405" max="6405" width="11.28515625" customWidth="1"/>
    <col min="6406" max="6406" width="25.42578125" customWidth="1"/>
    <col min="6658" max="6658" width="29.5703125" customWidth="1"/>
    <col min="6660" max="6660" width="12.140625" customWidth="1"/>
    <col min="6661" max="6661" width="11.28515625" customWidth="1"/>
    <col min="6662" max="6662" width="25.42578125" customWidth="1"/>
    <col min="6914" max="6914" width="29.5703125" customWidth="1"/>
    <col min="6916" max="6916" width="12.140625" customWidth="1"/>
    <col min="6917" max="6917" width="11.28515625" customWidth="1"/>
    <col min="6918" max="6918" width="25.42578125" customWidth="1"/>
    <col min="7170" max="7170" width="29.5703125" customWidth="1"/>
    <col min="7172" max="7172" width="12.140625" customWidth="1"/>
    <col min="7173" max="7173" width="11.28515625" customWidth="1"/>
    <col min="7174" max="7174" width="25.42578125" customWidth="1"/>
    <col min="7426" max="7426" width="29.5703125" customWidth="1"/>
    <col min="7428" max="7428" width="12.140625" customWidth="1"/>
    <col min="7429" max="7429" width="11.28515625" customWidth="1"/>
    <col min="7430" max="7430" width="25.42578125" customWidth="1"/>
    <col min="7682" max="7682" width="29.5703125" customWidth="1"/>
    <col min="7684" max="7684" width="12.140625" customWidth="1"/>
    <col min="7685" max="7685" width="11.28515625" customWidth="1"/>
    <col min="7686" max="7686" width="25.42578125" customWidth="1"/>
    <col min="7938" max="7938" width="29.5703125" customWidth="1"/>
    <col min="7940" max="7940" width="12.140625" customWidth="1"/>
    <col min="7941" max="7941" width="11.28515625" customWidth="1"/>
    <col min="7942" max="7942" width="25.42578125" customWidth="1"/>
    <col min="8194" max="8194" width="29.5703125" customWidth="1"/>
    <col min="8196" max="8196" width="12.140625" customWidth="1"/>
    <col min="8197" max="8197" width="11.28515625" customWidth="1"/>
    <col min="8198" max="8198" width="25.42578125" customWidth="1"/>
    <col min="8450" max="8450" width="29.5703125" customWidth="1"/>
    <col min="8452" max="8452" width="12.140625" customWidth="1"/>
    <col min="8453" max="8453" width="11.28515625" customWidth="1"/>
    <col min="8454" max="8454" width="25.42578125" customWidth="1"/>
    <col min="8706" max="8706" width="29.5703125" customWidth="1"/>
    <col min="8708" max="8708" width="12.140625" customWidth="1"/>
    <col min="8709" max="8709" width="11.28515625" customWidth="1"/>
    <col min="8710" max="8710" width="25.42578125" customWidth="1"/>
    <col min="8962" max="8962" width="29.5703125" customWidth="1"/>
    <col min="8964" max="8964" width="12.140625" customWidth="1"/>
    <col min="8965" max="8965" width="11.28515625" customWidth="1"/>
    <col min="8966" max="8966" width="25.42578125" customWidth="1"/>
    <col min="9218" max="9218" width="29.5703125" customWidth="1"/>
    <col min="9220" max="9220" width="12.140625" customWidth="1"/>
    <col min="9221" max="9221" width="11.28515625" customWidth="1"/>
    <col min="9222" max="9222" width="25.42578125" customWidth="1"/>
    <col min="9474" max="9474" width="29.5703125" customWidth="1"/>
    <col min="9476" max="9476" width="12.140625" customWidth="1"/>
    <col min="9477" max="9477" width="11.28515625" customWidth="1"/>
    <col min="9478" max="9478" width="25.42578125" customWidth="1"/>
    <col min="9730" max="9730" width="29.5703125" customWidth="1"/>
    <col min="9732" max="9732" width="12.140625" customWidth="1"/>
    <col min="9733" max="9733" width="11.28515625" customWidth="1"/>
    <col min="9734" max="9734" width="25.42578125" customWidth="1"/>
    <col min="9986" max="9986" width="29.5703125" customWidth="1"/>
    <col min="9988" max="9988" width="12.140625" customWidth="1"/>
    <col min="9989" max="9989" width="11.28515625" customWidth="1"/>
    <col min="9990" max="9990" width="25.42578125" customWidth="1"/>
    <col min="10242" max="10242" width="29.5703125" customWidth="1"/>
    <col min="10244" max="10244" width="12.140625" customWidth="1"/>
    <col min="10245" max="10245" width="11.28515625" customWidth="1"/>
    <col min="10246" max="10246" width="25.42578125" customWidth="1"/>
    <col min="10498" max="10498" width="29.5703125" customWidth="1"/>
    <col min="10500" max="10500" width="12.140625" customWidth="1"/>
    <col min="10501" max="10501" width="11.28515625" customWidth="1"/>
    <col min="10502" max="10502" width="25.42578125" customWidth="1"/>
    <col min="10754" max="10754" width="29.5703125" customWidth="1"/>
    <col min="10756" max="10756" width="12.140625" customWidth="1"/>
    <col min="10757" max="10757" width="11.28515625" customWidth="1"/>
    <col min="10758" max="10758" width="25.42578125" customWidth="1"/>
    <col min="11010" max="11010" width="29.5703125" customWidth="1"/>
    <col min="11012" max="11012" width="12.140625" customWidth="1"/>
    <col min="11013" max="11013" width="11.28515625" customWidth="1"/>
    <col min="11014" max="11014" width="25.42578125" customWidth="1"/>
    <col min="11266" max="11266" width="29.5703125" customWidth="1"/>
    <col min="11268" max="11268" width="12.140625" customWidth="1"/>
    <col min="11269" max="11269" width="11.28515625" customWidth="1"/>
    <col min="11270" max="11270" width="25.42578125" customWidth="1"/>
    <col min="11522" max="11522" width="29.5703125" customWidth="1"/>
    <col min="11524" max="11524" width="12.140625" customWidth="1"/>
    <col min="11525" max="11525" width="11.28515625" customWidth="1"/>
    <col min="11526" max="11526" width="25.42578125" customWidth="1"/>
    <col min="11778" max="11778" width="29.5703125" customWidth="1"/>
    <col min="11780" max="11780" width="12.140625" customWidth="1"/>
    <col min="11781" max="11781" width="11.28515625" customWidth="1"/>
    <col min="11782" max="11782" width="25.42578125" customWidth="1"/>
    <col min="12034" max="12034" width="29.5703125" customWidth="1"/>
    <col min="12036" max="12036" width="12.140625" customWidth="1"/>
    <col min="12037" max="12037" width="11.28515625" customWidth="1"/>
    <col min="12038" max="12038" width="25.42578125" customWidth="1"/>
    <col min="12290" max="12290" width="29.5703125" customWidth="1"/>
    <col min="12292" max="12292" width="12.140625" customWidth="1"/>
    <col min="12293" max="12293" width="11.28515625" customWidth="1"/>
    <col min="12294" max="12294" width="25.42578125" customWidth="1"/>
    <col min="12546" max="12546" width="29.5703125" customWidth="1"/>
    <col min="12548" max="12548" width="12.140625" customWidth="1"/>
    <col min="12549" max="12549" width="11.28515625" customWidth="1"/>
    <col min="12550" max="12550" width="25.42578125" customWidth="1"/>
    <col min="12802" max="12802" width="29.5703125" customWidth="1"/>
    <col min="12804" max="12804" width="12.140625" customWidth="1"/>
    <col min="12805" max="12805" width="11.28515625" customWidth="1"/>
    <col min="12806" max="12806" width="25.42578125" customWidth="1"/>
    <col min="13058" max="13058" width="29.5703125" customWidth="1"/>
    <col min="13060" max="13060" width="12.140625" customWidth="1"/>
    <col min="13061" max="13061" width="11.28515625" customWidth="1"/>
    <col min="13062" max="13062" width="25.42578125" customWidth="1"/>
    <col min="13314" max="13314" width="29.5703125" customWidth="1"/>
    <col min="13316" max="13316" width="12.140625" customWidth="1"/>
    <col min="13317" max="13317" width="11.28515625" customWidth="1"/>
    <col min="13318" max="13318" width="25.42578125" customWidth="1"/>
    <col min="13570" max="13570" width="29.5703125" customWidth="1"/>
    <col min="13572" max="13572" width="12.140625" customWidth="1"/>
    <col min="13573" max="13573" width="11.28515625" customWidth="1"/>
    <col min="13574" max="13574" width="25.42578125" customWidth="1"/>
    <col min="13826" max="13826" width="29.5703125" customWidth="1"/>
    <col min="13828" max="13828" width="12.140625" customWidth="1"/>
    <col min="13829" max="13829" width="11.28515625" customWidth="1"/>
    <col min="13830" max="13830" width="25.42578125" customWidth="1"/>
    <col min="14082" max="14082" width="29.5703125" customWidth="1"/>
    <col min="14084" max="14084" width="12.140625" customWidth="1"/>
    <col min="14085" max="14085" width="11.28515625" customWidth="1"/>
    <col min="14086" max="14086" width="25.42578125" customWidth="1"/>
    <col min="14338" max="14338" width="29.5703125" customWidth="1"/>
    <col min="14340" max="14340" width="12.140625" customWidth="1"/>
    <col min="14341" max="14341" width="11.28515625" customWidth="1"/>
    <col min="14342" max="14342" width="25.42578125" customWidth="1"/>
    <col min="14594" max="14594" width="29.5703125" customWidth="1"/>
    <col min="14596" max="14596" width="12.140625" customWidth="1"/>
    <col min="14597" max="14597" width="11.28515625" customWidth="1"/>
    <col min="14598" max="14598" width="25.42578125" customWidth="1"/>
    <col min="14850" max="14850" width="29.5703125" customWidth="1"/>
    <col min="14852" max="14852" width="12.140625" customWidth="1"/>
    <col min="14853" max="14853" width="11.28515625" customWidth="1"/>
    <col min="14854" max="14854" width="25.42578125" customWidth="1"/>
    <col min="15106" max="15106" width="29.5703125" customWidth="1"/>
    <col min="15108" max="15108" width="12.140625" customWidth="1"/>
    <col min="15109" max="15109" width="11.28515625" customWidth="1"/>
    <col min="15110" max="15110" width="25.42578125" customWidth="1"/>
    <col min="15362" max="15362" width="29.5703125" customWidth="1"/>
    <col min="15364" max="15364" width="12.140625" customWidth="1"/>
    <col min="15365" max="15365" width="11.28515625" customWidth="1"/>
    <col min="15366" max="15366" width="25.42578125" customWidth="1"/>
    <col min="15618" max="15618" width="29.5703125" customWidth="1"/>
    <col min="15620" max="15620" width="12.140625" customWidth="1"/>
    <col min="15621" max="15621" width="11.28515625" customWidth="1"/>
    <col min="15622" max="15622" width="25.42578125" customWidth="1"/>
    <col min="15874" max="15874" width="29.5703125" customWidth="1"/>
    <col min="15876" max="15876" width="12.140625" customWidth="1"/>
    <col min="15877" max="15877" width="11.28515625" customWidth="1"/>
    <col min="15878" max="15878" width="25.42578125" customWidth="1"/>
    <col min="16130" max="16130" width="29.5703125" customWidth="1"/>
    <col min="16132" max="16132" width="12.140625" customWidth="1"/>
    <col min="16133" max="16133" width="11.28515625" customWidth="1"/>
    <col min="16134" max="16134" width="25.42578125" customWidth="1"/>
  </cols>
  <sheetData>
    <row r="1" spans="1:9">
      <c r="A1" s="309" t="s">
        <v>312</v>
      </c>
      <c r="B1" s="309"/>
    </row>
    <row r="3" spans="1:9" ht="20.25">
      <c r="B3" s="310" t="s">
        <v>495</v>
      </c>
      <c r="C3" s="311"/>
      <c r="D3" s="311"/>
      <c r="E3" s="311"/>
      <c r="F3" s="311"/>
    </row>
    <row r="4" spans="1:9" ht="18.75">
      <c r="A4" s="181"/>
      <c r="C4" s="312">
        <v>2020</v>
      </c>
    </row>
    <row r="5" spans="1:9" ht="16.5" thickBot="1">
      <c r="A5" s="178" t="s">
        <v>496</v>
      </c>
      <c r="B5" s="313"/>
      <c r="C5" s="313"/>
      <c r="D5" s="313"/>
      <c r="E5" s="313"/>
      <c r="F5" s="313"/>
    </row>
    <row r="6" spans="1:9" ht="31.5">
      <c r="A6" s="314" t="s">
        <v>497</v>
      </c>
      <c r="B6" s="315" t="s">
        <v>315</v>
      </c>
      <c r="C6" s="314" t="s">
        <v>498</v>
      </c>
      <c r="D6" s="316" t="s">
        <v>317</v>
      </c>
      <c r="E6" s="316" t="s">
        <v>318</v>
      </c>
      <c r="F6" s="316" t="s">
        <v>319</v>
      </c>
    </row>
    <row r="7" spans="1:9" ht="16.5" thickBot="1">
      <c r="A7" s="317">
        <v>1</v>
      </c>
      <c r="B7" s="318" t="s">
        <v>499</v>
      </c>
      <c r="C7" s="318" t="s">
        <v>323</v>
      </c>
      <c r="D7" s="279">
        <v>5</v>
      </c>
      <c r="E7" s="319">
        <v>55</v>
      </c>
      <c r="F7" s="319">
        <f>D7*E7</f>
        <v>275</v>
      </c>
    </row>
    <row r="8" spans="1:9" ht="16.5" thickBot="1">
      <c r="A8" s="317">
        <v>2</v>
      </c>
      <c r="B8" s="318" t="s">
        <v>644</v>
      </c>
      <c r="C8" s="318" t="s">
        <v>323</v>
      </c>
      <c r="D8" s="279">
        <v>7</v>
      </c>
      <c r="E8" s="319">
        <v>2160</v>
      </c>
      <c r="F8" s="319">
        <f t="shared" ref="F8:F41" si="0">D8*E8</f>
        <v>15120</v>
      </c>
    </row>
    <row r="9" spans="1:9" ht="16.5" thickBot="1">
      <c r="A9" s="317">
        <v>3</v>
      </c>
      <c r="B9" s="318" t="s">
        <v>646</v>
      </c>
      <c r="C9" s="318" t="s">
        <v>323</v>
      </c>
      <c r="D9" s="279">
        <v>4</v>
      </c>
      <c r="E9" s="319">
        <v>540</v>
      </c>
      <c r="F9" s="319">
        <f t="shared" si="0"/>
        <v>2160</v>
      </c>
    </row>
    <row r="10" spans="1:9" ht="16.5" thickBot="1">
      <c r="A10" s="317">
        <v>4</v>
      </c>
      <c r="B10" s="318" t="s">
        <v>500</v>
      </c>
      <c r="C10" s="318" t="s">
        <v>323</v>
      </c>
      <c r="D10" s="279">
        <v>400</v>
      </c>
      <c r="E10" s="319">
        <v>21</v>
      </c>
      <c r="F10" s="319">
        <f t="shared" si="0"/>
        <v>8400</v>
      </c>
    </row>
    <row r="11" spans="1:9" ht="16.5" thickBot="1">
      <c r="A11" s="317">
        <v>5</v>
      </c>
      <c r="B11" s="318" t="s">
        <v>501</v>
      </c>
      <c r="C11" s="318" t="s">
        <v>323</v>
      </c>
      <c r="D11" s="279">
        <v>100</v>
      </c>
      <c r="E11" s="319">
        <v>84</v>
      </c>
      <c r="F11" s="319">
        <f>D11*E11</f>
        <v>8400</v>
      </c>
    </row>
    <row r="12" spans="1:9" ht="16.5" thickBot="1">
      <c r="A12" s="317">
        <v>6</v>
      </c>
      <c r="B12" s="318" t="s">
        <v>502</v>
      </c>
      <c r="C12" s="318" t="s">
        <v>323</v>
      </c>
      <c r="D12" s="279">
        <v>100</v>
      </c>
      <c r="E12" s="319">
        <v>108</v>
      </c>
      <c r="F12" s="319">
        <f t="shared" si="0"/>
        <v>10800</v>
      </c>
      <c r="I12" s="320"/>
    </row>
    <row r="13" spans="1:9" ht="16.5" thickBot="1">
      <c r="A13" s="317">
        <v>7</v>
      </c>
      <c r="B13" s="318" t="s">
        <v>503</v>
      </c>
      <c r="C13" s="318" t="s">
        <v>323</v>
      </c>
      <c r="D13" s="279">
        <v>50</v>
      </c>
      <c r="E13" s="319">
        <v>199</v>
      </c>
      <c r="F13" s="319">
        <f t="shared" si="0"/>
        <v>9950</v>
      </c>
    </row>
    <row r="14" spans="1:9" ht="16.5" thickBot="1">
      <c r="A14" s="317">
        <v>8</v>
      </c>
      <c r="B14" s="318" t="s">
        <v>504</v>
      </c>
      <c r="C14" s="318" t="s">
        <v>323</v>
      </c>
      <c r="D14" s="279">
        <v>5</v>
      </c>
      <c r="E14" s="319">
        <v>630</v>
      </c>
      <c r="F14" s="319">
        <f t="shared" si="0"/>
        <v>3150</v>
      </c>
    </row>
    <row r="15" spans="1:9" ht="16.5" thickBot="1">
      <c r="A15" s="317">
        <v>9</v>
      </c>
      <c r="B15" s="318" t="s">
        <v>505</v>
      </c>
      <c r="C15" s="318" t="s">
        <v>323</v>
      </c>
      <c r="D15" s="279">
        <v>20</v>
      </c>
      <c r="E15" s="319">
        <v>630</v>
      </c>
      <c r="F15" s="319">
        <f t="shared" si="0"/>
        <v>12600</v>
      </c>
    </row>
    <row r="16" spans="1:9" ht="16.5" thickBot="1">
      <c r="A16" s="317">
        <v>10</v>
      </c>
      <c r="B16" s="318" t="s">
        <v>506</v>
      </c>
      <c r="C16" s="318" t="s">
        <v>323</v>
      </c>
      <c r="D16" s="279">
        <v>5</v>
      </c>
      <c r="E16" s="319">
        <v>122</v>
      </c>
      <c r="F16" s="319">
        <f t="shared" si="0"/>
        <v>610</v>
      </c>
    </row>
    <row r="17" spans="1:6" ht="16.5" thickBot="1">
      <c r="A17" s="317">
        <v>11</v>
      </c>
      <c r="B17" s="318" t="s">
        <v>507</v>
      </c>
      <c r="C17" s="318" t="s">
        <v>508</v>
      </c>
      <c r="D17" s="279">
        <v>6</v>
      </c>
      <c r="E17" s="319">
        <v>1190</v>
      </c>
      <c r="F17" s="319">
        <f t="shared" si="0"/>
        <v>7140</v>
      </c>
    </row>
    <row r="18" spans="1:6" ht="16.5" thickBot="1">
      <c r="A18" s="317">
        <v>12</v>
      </c>
      <c r="B18" s="318" t="s">
        <v>650</v>
      </c>
      <c r="C18" s="318" t="s">
        <v>323</v>
      </c>
      <c r="D18" s="279">
        <v>5</v>
      </c>
      <c r="E18" s="319">
        <v>520</v>
      </c>
      <c r="F18" s="319">
        <f t="shared" si="0"/>
        <v>2600</v>
      </c>
    </row>
    <row r="19" spans="1:6" ht="16.5" thickBot="1">
      <c r="A19" s="317">
        <v>13</v>
      </c>
      <c r="B19" s="318" t="s">
        <v>651</v>
      </c>
      <c r="C19" s="318" t="s">
        <v>323</v>
      </c>
      <c r="D19" s="279">
        <v>5</v>
      </c>
      <c r="E19" s="319">
        <v>439</v>
      </c>
      <c r="F19" s="319">
        <f t="shared" si="0"/>
        <v>2195</v>
      </c>
    </row>
    <row r="20" spans="1:6" ht="16.5" thickBot="1">
      <c r="A20" s="317">
        <v>14</v>
      </c>
      <c r="B20" s="318" t="s">
        <v>652</v>
      </c>
      <c r="C20" s="318" t="s">
        <v>323</v>
      </c>
      <c r="D20" s="279">
        <v>10</v>
      </c>
      <c r="E20" s="319">
        <v>484</v>
      </c>
      <c r="F20" s="319">
        <f t="shared" si="0"/>
        <v>4840</v>
      </c>
    </row>
    <row r="21" spans="1:6" ht="16.5" thickBot="1">
      <c r="A21" s="317">
        <v>15</v>
      </c>
      <c r="B21" s="318" t="s">
        <v>653</v>
      </c>
      <c r="C21" s="318" t="s">
        <v>323</v>
      </c>
      <c r="D21" s="321">
        <v>5</v>
      </c>
      <c r="E21" s="319">
        <v>306</v>
      </c>
      <c r="F21" s="319">
        <f t="shared" si="0"/>
        <v>1530</v>
      </c>
    </row>
    <row r="22" spans="1:6" ht="16.5" thickBot="1">
      <c r="A22" s="317">
        <v>16</v>
      </c>
      <c r="B22" s="318" t="s">
        <v>654</v>
      </c>
      <c r="C22" s="318" t="s">
        <v>323</v>
      </c>
      <c r="D22" s="279">
        <v>15</v>
      </c>
      <c r="E22" s="319">
        <v>336</v>
      </c>
      <c r="F22" s="319">
        <f t="shared" si="0"/>
        <v>5040</v>
      </c>
    </row>
    <row r="23" spans="1:6" ht="16.5" thickBot="1">
      <c r="A23" s="317">
        <v>17</v>
      </c>
      <c r="B23" s="318" t="s">
        <v>510</v>
      </c>
      <c r="C23" s="318" t="s">
        <v>323</v>
      </c>
      <c r="D23" s="279">
        <v>2</v>
      </c>
      <c r="E23" s="319">
        <v>1390</v>
      </c>
      <c r="F23" s="319">
        <f t="shared" si="0"/>
        <v>2780</v>
      </c>
    </row>
    <row r="24" spans="1:6" ht="16.5" thickBot="1">
      <c r="A24" s="317">
        <v>18</v>
      </c>
      <c r="B24" s="318" t="s">
        <v>643</v>
      </c>
      <c r="C24" s="318" t="s">
        <v>363</v>
      </c>
      <c r="D24" s="279">
        <v>2</v>
      </c>
      <c r="E24" s="319">
        <v>624</v>
      </c>
      <c r="F24" s="319">
        <f t="shared" si="0"/>
        <v>1248</v>
      </c>
    </row>
    <row r="25" spans="1:6" ht="16.5" thickBot="1">
      <c r="A25" s="317">
        <v>19</v>
      </c>
      <c r="B25" s="314" t="s">
        <v>511</v>
      </c>
      <c r="C25" s="318" t="s">
        <v>323</v>
      </c>
      <c r="D25" s="279">
        <v>5</v>
      </c>
      <c r="E25" s="319">
        <v>2000</v>
      </c>
      <c r="F25" s="319">
        <f t="shared" si="0"/>
        <v>10000</v>
      </c>
    </row>
    <row r="26" spans="1:6" ht="16.5" thickBot="1">
      <c r="A26" s="317">
        <v>20</v>
      </c>
      <c r="B26" s="318" t="s">
        <v>512</v>
      </c>
      <c r="C26" s="318" t="s">
        <v>323</v>
      </c>
      <c r="D26" s="279">
        <v>732</v>
      </c>
      <c r="E26" s="319">
        <v>21</v>
      </c>
      <c r="F26" s="319">
        <f t="shared" si="0"/>
        <v>15372</v>
      </c>
    </row>
    <row r="27" spans="1:6" ht="16.5" thickBot="1">
      <c r="A27" s="317">
        <v>21</v>
      </c>
      <c r="B27" s="318" t="s">
        <v>513</v>
      </c>
      <c r="C27" s="318" t="s">
        <v>323</v>
      </c>
      <c r="D27" s="279">
        <v>5</v>
      </c>
      <c r="E27" s="319">
        <v>480</v>
      </c>
      <c r="F27" s="319">
        <f t="shared" si="0"/>
        <v>2400</v>
      </c>
    </row>
    <row r="28" spans="1:6" ht="16.5" thickBot="1">
      <c r="A28" s="317">
        <v>22</v>
      </c>
      <c r="B28" s="318" t="s">
        <v>642</v>
      </c>
      <c r="C28" s="318" t="s">
        <v>323</v>
      </c>
      <c r="D28" s="279">
        <v>10</v>
      </c>
      <c r="E28" s="319">
        <v>306</v>
      </c>
      <c r="F28" s="319">
        <f t="shared" si="0"/>
        <v>3060</v>
      </c>
    </row>
    <row r="29" spans="1:6" ht="16.5" thickBot="1">
      <c r="A29" s="317">
        <v>23</v>
      </c>
      <c r="B29" s="318" t="s">
        <v>509</v>
      </c>
      <c r="C29" s="318" t="s">
        <v>323</v>
      </c>
      <c r="D29" s="279">
        <v>10</v>
      </c>
      <c r="E29" s="319">
        <v>306</v>
      </c>
      <c r="F29" s="319">
        <f t="shared" si="0"/>
        <v>3060</v>
      </c>
    </row>
    <row r="30" spans="1:6" ht="16.5" thickBot="1">
      <c r="A30" s="317">
        <v>24</v>
      </c>
      <c r="B30" s="318" t="s">
        <v>645</v>
      </c>
      <c r="C30" s="318" t="s">
        <v>323</v>
      </c>
      <c r="D30" s="279">
        <v>4</v>
      </c>
      <c r="E30" s="319">
        <v>567</v>
      </c>
      <c r="F30" s="319">
        <f t="shared" si="0"/>
        <v>2268</v>
      </c>
    </row>
    <row r="31" spans="1:6" ht="16.5" thickBot="1">
      <c r="A31" s="317">
        <v>25</v>
      </c>
      <c r="B31" s="318" t="s">
        <v>655</v>
      </c>
      <c r="C31" s="318" t="s">
        <v>323</v>
      </c>
      <c r="D31" s="279">
        <v>5</v>
      </c>
      <c r="E31" s="319">
        <v>155</v>
      </c>
      <c r="F31" s="319">
        <f t="shared" si="0"/>
        <v>775</v>
      </c>
    </row>
    <row r="32" spans="1:6" ht="16.5" thickBot="1">
      <c r="A32" s="317">
        <v>26</v>
      </c>
      <c r="B32" s="318" t="s">
        <v>656</v>
      </c>
      <c r="C32" s="318" t="s">
        <v>323</v>
      </c>
      <c r="D32" s="279">
        <v>10</v>
      </c>
      <c r="E32" s="319">
        <v>182</v>
      </c>
      <c r="F32" s="319">
        <f t="shared" si="0"/>
        <v>1820</v>
      </c>
    </row>
    <row r="33" spans="1:8" ht="16.5" thickBot="1">
      <c r="A33" s="317">
        <v>27</v>
      </c>
      <c r="B33" s="318" t="s">
        <v>657</v>
      </c>
      <c r="C33" s="318" t="s">
        <v>323</v>
      </c>
      <c r="D33" s="279">
        <v>10</v>
      </c>
      <c r="E33" s="319">
        <v>1389</v>
      </c>
      <c r="F33" s="319">
        <f t="shared" si="0"/>
        <v>13890</v>
      </c>
    </row>
    <row r="34" spans="1:8" ht="16.5" thickBot="1">
      <c r="A34" s="317">
        <v>28</v>
      </c>
      <c r="B34" s="318" t="s">
        <v>658</v>
      </c>
      <c r="C34" s="318" t="s">
        <v>323</v>
      </c>
      <c r="D34" s="279">
        <v>10</v>
      </c>
      <c r="E34" s="319">
        <v>567</v>
      </c>
      <c r="F34" s="319">
        <f t="shared" si="0"/>
        <v>5670</v>
      </c>
    </row>
    <row r="35" spans="1:8" ht="16.5" thickBot="1">
      <c r="A35" s="317">
        <v>29</v>
      </c>
      <c r="B35" s="318" t="s">
        <v>666</v>
      </c>
      <c r="C35" s="318" t="s">
        <v>323</v>
      </c>
      <c r="D35" s="279">
        <v>2</v>
      </c>
      <c r="E35" s="319">
        <v>751</v>
      </c>
      <c r="F35" s="319">
        <f t="shared" si="0"/>
        <v>1502</v>
      </c>
    </row>
    <row r="36" spans="1:8" ht="16.5" thickBot="1">
      <c r="A36" s="317">
        <v>30</v>
      </c>
      <c r="B36" s="318" t="s">
        <v>659</v>
      </c>
      <c r="C36" s="318" t="s">
        <v>323</v>
      </c>
      <c r="D36" s="279">
        <v>50</v>
      </c>
      <c r="E36" s="319">
        <v>725</v>
      </c>
      <c r="F36" s="319">
        <f t="shared" si="0"/>
        <v>36250</v>
      </c>
    </row>
    <row r="37" spans="1:8" ht="16.5" thickBot="1">
      <c r="A37" s="317">
        <v>31</v>
      </c>
      <c r="B37" s="318" t="s">
        <v>660</v>
      </c>
      <c r="C37" s="318" t="s">
        <v>323</v>
      </c>
      <c r="D37" s="279">
        <v>32</v>
      </c>
      <c r="E37" s="319">
        <v>162</v>
      </c>
      <c r="F37" s="319">
        <f t="shared" si="0"/>
        <v>5184</v>
      </c>
    </row>
    <row r="38" spans="1:8" ht="16.5" thickBot="1">
      <c r="A38" s="317">
        <v>32</v>
      </c>
      <c r="B38" s="318" t="s">
        <v>661</v>
      </c>
      <c r="C38" s="318" t="s">
        <v>323</v>
      </c>
      <c r="D38" s="279">
        <v>15</v>
      </c>
      <c r="E38" s="319">
        <v>90.8</v>
      </c>
      <c r="F38" s="319">
        <f t="shared" si="0"/>
        <v>1362</v>
      </c>
      <c r="H38" s="329"/>
    </row>
    <row r="39" spans="1:8" ht="16.5" thickBot="1">
      <c r="A39" s="317">
        <v>33</v>
      </c>
      <c r="B39" s="318" t="s">
        <v>662</v>
      </c>
      <c r="C39" s="318" t="s">
        <v>323</v>
      </c>
      <c r="D39" s="279">
        <v>5</v>
      </c>
      <c r="E39" s="319">
        <v>1025</v>
      </c>
      <c r="F39" s="319">
        <f t="shared" si="0"/>
        <v>5125</v>
      </c>
    </row>
    <row r="40" spans="1:8" ht="16.5" thickBot="1">
      <c r="A40" s="317">
        <v>34</v>
      </c>
      <c r="B40" s="318" t="s">
        <v>663</v>
      </c>
      <c r="C40" s="318" t="s">
        <v>323</v>
      </c>
      <c r="D40" s="279">
        <v>10</v>
      </c>
      <c r="E40" s="319">
        <v>405</v>
      </c>
      <c r="F40" s="319">
        <f t="shared" si="0"/>
        <v>4050</v>
      </c>
    </row>
    <row r="41" spans="1:8" ht="16.5" thickBot="1">
      <c r="A41" s="317"/>
      <c r="B41" s="318"/>
      <c r="C41" s="318" t="s">
        <v>323</v>
      </c>
      <c r="D41" s="279"/>
      <c r="E41" s="319"/>
      <c r="F41" s="319">
        <f t="shared" si="0"/>
        <v>0</v>
      </c>
    </row>
    <row r="42" spans="1:8" ht="15.75">
      <c r="A42" s="313"/>
      <c r="B42" s="313"/>
      <c r="C42" s="313"/>
      <c r="D42" s="313"/>
      <c r="E42" s="322"/>
      <c r="F42" s="323">
        <f>SUM(F7:F41)</f>
        <v>210626</v>
      </c>
    </row>
    <row r="43" spans="1:8" ht="15">
      <c r="A43" s="320"/>
      <c r="B43" s="320"/>
      <c r="C43" s="320"/>
      <c r="D43" s="320"/>
      <c r="E43" s="320"/>
      <c r="F43" s="320"/>
    </row>
    <row r="44" spans="1:8" ht="15.75">
      <c r="A44" s="324" t="s">
        <v>514</v>
      </c>
      <c r="B44" s="325"/>
      <c r="C44" s="320"/>
      <c r="D44" s="320"/>
      <c r="E44" s="320"/>
      <c r="F44" s="320"/>
    </row>
    <row r="45" spans="1:8" ht="15">
      <c r="A45" s="326"/>
      <c r="B45" s="326"/>
      <c r="C45" s="326"/>
      <c r="D45" s="326"/>
      <c r="E45" s="326"/>
      <c r="F45" s="326"/>
    </row>
    <row r="46" spans="1:8" ht="16.5" thickBot="1">
      <c r="A46" s="327">
        <v>1</v>
      </c>
      <c r="B46" s="328" t="s">
        <v>372</v>
      </c>
      <c r="C46" s="318" t="s">
        <v>373</v>
      </c>
      <c r="D46" s="279">
        <v>15</v>
      </c>
      <c r="E46" s="319">
        <v>184</v>
      </c>
      <c r="F46" s="319">
        <f>D46*E46</f>
        <v>2760</v>
      </c>
    </row>
    <row r="47" spans="1:8" ht="16.5" thickBot="1">
      <c r="A47" s="317">
        <v>2</v>
      </c>
      <c r="B47" s="318" t="s">
        <v>515</v>
      </c>
      <c r="C47" s="318" t="s">
        <v>323</v>
      </c>
      <c r="D47" s="279">
        <v>20</v>
      </c>
      <c r="E47" s="319">
        <v>45</v>
      </c>
      <c r="F47" s="319">
        <f>D47*E47</f>
        <v>900</v>
      </c>
    </row>
    <row r="48" spans="1:8" ht="16.5" thickBot="1">
      <c r="A48" s="317">
        <v>3</v>
      </c>
      <c r="B48" s="318" t="s">
        <v>516</v>
      </c>
      <c r="C48" s="318" t="s">
        <v>323</v>
      </c>
      <c r="D48" s="279">
        <v>3500</v>
      </c>
      <c r="E48" s="319">
        <v>1.04</v>
      </c>
      <c r="F48" s="319">
        <f>D48*E48</f>
        <v>3640</v>
      </c>
    </row>
    <row r="49" spans="1:6" ht="16.5" thickBot="1">
      <c r="A49" s="317">
        <v>4</v>
      </c>
      <c r="B49" s="318" t="s">
        <v>517</v>
      </c>
      <c r="C49" s="318" t="s">
        <v>323</v>
      </c>
      <c r="D49" s="279">
        <v>200</v>
      </c>
      <c r="E49" s="319">
        <v>9</v>
      </c>
      <c r="F49" s="319">
        <f>D49*E49</f>
        <v>1800</v>
      </c>
    </row>
    <row r="50" spans="1:6" ht="16.5" thickBot="1">
      <c r="A50" s="317">
        <v>5</v>
      </c>
      <c r="B50" s="318" t="s">
        <v>518</v>
      </c>
      <c r="C50" s="318" t="s">
        <v>323</v>
      </c>
      <c r="D50" s="279">
        <v>7200</v>
      </c>
      <c r="E50" s="319">
        <v>3.25</v>
      </c>
      <c r="F50" s="319">
        <f>D50*E50</f>
        <v>23400</v>
      </c>
    </row>
    <row r="51" spans="1:6" ht="16.5" thickBot="1">
      <c r="A51" s="317">
        <v>6</v>
      </c>
      <c r="B51" s="318" t="s">
        <v>519</v>
      </c>
      <c r="C51" s="318" t="s">
        <v>323</v>
      </c>
      <c r="D51" s="279">
        <v>3000</v>
      </c>
      <c r="E51" s="319">
        <v>3.1</v>
      </c>
      <c r="F51" s="319">
        <f t="shared" ref="F51:F64" si="1">D51*E51</f>
        <v>9300</v>
      </c>
    </row>
    <row r="52" spans="1:6" ht="16.5" thickBot="1">
      <c r="A52" s="317">
        <v>7</v>
      </c>
      <c r="B52" s="318" t="s">
        <v>520</v>
      </c>
      <c r="C52" s="318" t="s">
        <v>355</v>
      </c>
      <c r="D52" s="279">
        <v>5</v>
      </c>
      <c r="E52" s="319">
        <v>490</v>
      </c>
      <c r="F52" s="319">
        <f t="shared" si="1"/>
        <v>2450</v>
      </c>
    </row>
    <row r="53" spans="1:6" ht="16.5" thickBot="1">
      <c r="A53" s="317">
        <v>8</v>
      </c>
      <c r="B53" s="318" t="s">
        <v>521</v>
      </c>
      <c r="C53" s="318" t="s">
        <v>522</v>
      </c>
      <c r="D53" s="279">
        <v>50</v>
      </c>
      <c r="E53" s="319">
        <v>200</v>
      </c>
      <c r="F53" s="319">
        <f t="shared" si="1"/>
        <v>10000</v>
      </c>
    </row>
    <row r="54" spans="1:6" ht="16.5" thickBot="1">
      <c r="A54" s="317">
        <v>9</v>
      </c>
      <c r="B54" s="318" t="s">
        <v>647</v>
      </c>
      <c r="C54" s="318" t="s">
        <v>323</v>
      </c>
      <c r="D54" s="279">
        <v>3500</v>
      </c>
      <c r="E54" s="319">
        <v>0.8</v>
      </c>
      <c r="F54" s="319">
        <f t="shared" si="1"/>
        <v>2800</v>
      </c>
    </row>
    <row r="55" spans="1:6" ht="16.5" thickBot="1">
      <c r="A55" s="317">
        <v>10</v>
      </c>
      <c r="B55" s="318" t="s">
        <v>523</v>
      </c>
      <c r="C55" s="318" t="s">
        <v>373</v>
      </c>
      <c r="D55" s="279">
        <v>200</v>
      </c>
      <c r="E55" s="319">
        <v>120</v>
      </c>
      <c r="F55" s="319">
        <f t="shared" si="1"/>
        <v>24000</v>
      </c>
    </row>
    <row r="56" spans="1:6" ht="16.5" thickBot="1">
      <c r="A56" s="317">
        <v>11</v>
      </c>
      <c r="B56" s="318" t="s">
        <v>374</v>
      </c>
      <c r="C56" s="318" t="s">
        <v>373</v>
      </c>
      <c r="D56" s="279">
        <v>30</v>
      </c>
      <c r="E56" s="319">
        <v>73</v>
      </c>
      <c r="F56" s="319">
        <f t="shared" si="1"/>
        <v>2190</v>
      </c>
    </row>
    <row r="57" spans="1:6" ht="16.5" thickBot="1">
      <c r="A57" s="317">
        <v>12</v>
      </c>
      <c r="B57" s="318" t="s">
        <v>524</v>
      </c>
      <c r="C57" s="318" t="s">
        <v>525</v>
      </c>
      <c r="D57" s="279">
        <v>10</v>
      </c>
      <c r="E57" s="319">
        <v>76</v>
      </c>
      <c r="F57" s="319">
        <f>D57*E57</f>
        <v>760</v>
      </c>
    </row>
    <row r="58" spans="1:6" ht="16.5" thickBot="1">
      <c r="A58" s="317">
        <v>13</v>
      </c>
      <c r="B58" s="318" t="s">
        <v>526</v>
      </c>
      <c r="C58" s="318" t="s">
        <v>355</v>
      </c>
      <c r="D58" s="279">
        <v>12</v>
      </c>
      <c r="E58" s="319">
        <v>345</v>
      </c>
      <c r="F58" s="319">
        <f>D58*E58</f>
        <v>4140</v>
      </c>
    </row>
    <row r="59" spans="1:6" ht="16.5" thickBot="1">
      <c r="A59" s="317">
        <v>14</v>
      </c>
      <c r="B59" s="318" t="s">
        <v>375</v>
      </c>
      <c r="C59" s="318" t="s">
        <v>373</v>
      </c>
      <c r="D59" s="279">
        <v>80</v>
      </c>
      <c r="E59" s="319">
        <v>162</v>
      </c>
      <c r="F59" s="319">
        <f t="shared" si="1"/>
        <v>12960</v>
      </c>
    </row>
    <row r="60" spans="1:6" ht="16.5" thickBot="1">
      <c r="A60" s="317">
        <v>15</v>
      </c>
      <c r="B60" s="318" t="s">
        <v>554</v>
      </c>
      <c r="C60" s="318" t="s">
        <v>323</v>
      </c>
      <c r="D60" s="279">
        <v>3000</v>
      </c>
      <c r="E60" s="319">
        <v>3.5</v>
      </c>
      <c r="F60" s="319">
        <f t="shared" si="1"/>
        <v>10500</v>
      </c>
    </row>
    <row r="61" spans="1:6" ht="16.5" thickBot="1">
      <c r="A61" s="317">
        <v>16</v>
      </c>
      <c r="B61" s="318" t="s">
        <v>664</v>
      </c>
      <c r="C61" s="318" t="s">
        <v>323</v>
      </c>
      <c r="D61" s="279">
        <v>200</v>
      </c>
      <c r="E61" s="365">
        <v>72</v>
      </c>
      <c r="F61" s="319">
        <f t="shared" si="1"/>
        <v>14400</v>
      </c>
    </row>
    <row r="62" spans="1:6" ht="16.5" thickBot="1">
      <c r="A62" s="317">
        <v>17</v>
      </c>
      <c r="B62" s="318" t="s">
        <v>665</v>
      </c>
      <c r="C62" s="318" t="s">
        <v>323</v>
      </c>
      <c r="D62" s="279">
        <v>200</v>
      </c>
      <c r="E62" s="365">
        <v>72</v>
      </c>
      <c r="F62" s="319">
        <f t="shared" si="1"/>
        <v>14400</v>
      </c>
    </row>
    <row r="63" spans="1:6" ht="16.5" thickBot="1">
      <c r="A63" s="317">
        <v>18</v>
      </c>
      <c r="B63" s="318"/>
      <c r="C63" s="318" t="s">
        <v>323</v>
      </c>
      <c r="D63" s="279"/>
      <c r="E63" s="365"/>
      <c r="F63" s="319">
        <f>D63*E63</f>
        <v>0</v>
      </c>
    </row>
    <row r="64" spans="1:6" ht="16.5" thickBot="1">
      <c r="A64" s="317">
        <v>19</v>
      </c>
      <c r="B64" s="318"/>
      <c r="C64" s="318" t="s">
        <v>323</v>
      </c>
      <c r="D64" s="279"/>
      <c r="E64" s="363"/>
      <c r="F64" s="319">
        <f t="shared" si="1"/>
        <v>0</v>
      </c>
    </row>
    <row r="65" spans="1:6" ht="15.75">
      <c r="A65" s="313"/>
      <c r="B65" s="313"/>
      <c r="C65" s="313"/>
      <c r="D65" s="313"/>
      <c r="E65" s="330"/>
      <c r="F65" s="331">
        <f>SUM(F46:F64)</f>
        <v>140400</v>
      </c>
    </row>
    <row r="66" spans="1:6" ht="15.75">
      <c r="A66" s="320"/>
      <c r="B66" s="324" t="s">
        <v>394</v>
      </c>
      <c r="C66" s="320"/>
      <c r="D66" s="320"/>
      <c r="E66" s="320"/>
      <c r="F66" s="320"/>
    </row>
    <row r="67" spans="1:6" ht="15">
      <c r="A67" s="320"/>
      <c r="B67" s="320"/>
      <c r="C67" s="332"/>
      <c r="D67" s="332"/>
      <c r="E67" s="332"/>
      <c r="F67" s="332"/>
    </row>
    <row r="68" spans="1:6" ht="16.5" thickBot="1">
      <c r="A68" s="333">
        <v>1</v>
      </c>
      <c r="B68" s="334" t="s">
        <v>527</v>
      </c>
      <c r="C68" s="318" t="s">
        <v>323</v>
      </c>
      <c r="D68" s="279">
        <v>200</v>
      </c>
      <c r="E68" s="319">
        <v>30</v>
      </c>
      <c r="F68" s="319">
        <f>D68*E68</f>
        <v>6000</v>
      </c>
    </row>
    <row r="69" spans="1:6" ht="16.5" thickBot="1">
      <c r="A69" s="317">
        <v>2</v>
      </c>
      <c r="B69" s="318" t="s">
        <v>528</v>
      </c>
      <c r="C69" s="318" t="s">
        <v>400</v>
      </c>
      <c r="D69" s="279">
        <v>1</v>
      </c>
      <c r="E69" s="319">
        <v>600</v>
      </c>
      <c r="F69" s="319">
        <f>D69*E69</f>
        <v>600</v>
      </c>
    </row>
    <row r="70" spans="1:6" ht="16.5" thickBot="1">
      <c r="A70" s="317">
        <v>3</v>
      </c>
      <c r="B70" s="318" t="s">
        <v>529</v>
      </c>
      <c r="C70" s="318" t="s">
        <v>323</v>
      </c>
      <c r="D70" s="279">
        <v>300</v>
      </c>
      <c r="E70" s="319">
        <v>11.6</v>
      </c>
      <c r="F70" s="319">
        <f>D70*E70</f>
        <v>3480</v>
      </c>
    </row>
    <row r="71" spans="1:6" ht="16.5" thickBot="1">
      <c r="A71" s="317">
        <v>4</v>
      </c>
      <c r="B71" s="318" t="s">
        <v>530</v>
      </c>
      <c r="C71" s="318" t="s">
        <v>323</v>
      </c>
      <c r="D71" s="279">
        <v>200</v>
      </c>
      <c r="E71" s="319">
        <v>11.6</v>
      </c>
      <c r="F71" s="319">
        <f>D71*E71</f>
        <v>2320</v>
      </c>
    </row>
    <row r="72" spans="1:6" ht="16.5" thickBot="1">
      <c r="A72" s="317">
        <v>5</v>
      </c>
      <c r="B72" s="318" t="s">
        <v>531</v>
      </c>
      <c r="C72" s="318" t="s">
        <v>323</v>
      </c>
      <c r="D72" s="279">
        <v>3</v>
      </c>
      <c r="E72" s="319">
        <v>800</v>
      </c>
      <c r="F72" s="319">
        <f>D72*E72</f>
        <v>2400</v>
      </c>
    </row>
    <row r="73" spans="1:6" ht="16.5" thickBot="1">
      <c r="A73" s="317">
        <v>6</v>
      </c>
      <c r="B73" s="318" t="s">
        <v>532</v>
      </c>
      <c r="C73" s="318" t="s">
        <v>323</v>
      </c>
      <c r="D73" s="279">
        <v>5</v>
      </c>
      <c r="E73" s="319">
        <v>1752</v>
      </c>
      <c r="F73" s="319">
        <f t="shared" ref="F73:F78" si="2">D73*E73</f>
        <v>8760</v>
      </c>
    </row>
    <row r="74" spans="1:6" ht="16.5" thickBot="1">
      <c r="A74" s="317">
        <v>7</v>
      </c>
      <c r="B74" s="318" t="s">
        <v>421</v>
      </c>
      <c r="C74" s="318" t="s">
        <v>363</v>
      </c>
      <c r="D74" s="279">
        <v>20</v>
      </c>
      <c r="E74" s="319">
        <v>322</v>
      </c>
      <c r="F74" s="319">
        <f t="shared" si="2"/>
        <v>6440</v>
      </c>
    </row>
    <row r="75" spans="1:6" ht="16.5" thickBot="1">
      <c r="A75" s="317">
        <v>8</v>
      </c>
      <c r="B75" s="318"/>
      <c r="C75" s="318" t="s">
        <v>323</v>
      </c>
      <c r="D75" s="279"/>
      <c r="E75" s="319"/>
      <c r="F75" s="319">
        <f t="shared" si="2"/>
        <v>0</v>
      </c>
    </row>
    <row r="76" spans="1:6" ht="16.5" thickBot="1">
      <c r="A76" s="317">
        <v>9</v>
      </c>
      <c r="B76" s="318"/>
      <c r="C76" s="318" t="s">
        <v>323</v>
      </c>
      <c r="D76" s="279"/>
      <c r="E76" s="319"/>
      <c r="F76" s="319">
        <f t="shared" si="2"/>
        <v>0</v>
      </c>
    </row>
    <row r="77" spans="1:6" ht="16.5" thickBot="1">
      <c r="A77" s="317">
        <v>10</v>
      </c>
      <c r="B77" s="318"/>
      <c r="C77" s="318" t="s">
        <v>323</v>
      </c>
      <c r="D77" s="279"/>
      <c r="E77" s="319"/>
      <c r="F77" s="319">
        <f t="shared" si="2"/>
        <v>0</v>
      </c>
    </row>
    <row r="78" spans="1:6" ht="16.5" thickBot="1">
      <c r="A78" s="317">
        <v>11</v>
      </c>
      <c r="B78" s="318"/>
      <c r="C78" s="318" t="s">
        <v>323</v>
      </c>
      <c r="D78" s="279"/>
      <c r="E78" s="319"/>
      <c r="F78" s="319">
        <f t="shared" si="2"/>
        <v>0</v>
      </c>
    </row>
    <row r="79" spans="1:6" ht="16.5" thickBot="1">
      <c r="A79" s="317">
        <v>12</v>
      </c>
      <c r="B79" s="318"/>
      <c r="C79" s="318" t="s">
        <v>323</v>
      </c>
      <c r="D79" s="279"/>
      <c r="E79" s="319"/>
      <c r="F79" s="319">
        <f>D79*E79</f>
        <v>0</v>
      </c>
    </row>
    <row r="80" spans="1:6" ht="16.5" thickBot="1">
      <c r="A80" s="317">
        <v>13</v>
      </c>
      <c r="B80" s="318"/>
      <c r="C80" s="318" t="s">
        <v>323</v>
      </c>
      <c r="D80" s="279"/>
      <c r="E80" s="319"/>
      <c r="F80" s="319">
        <f>D80*E80</f>
        <v>0</v>
      </c>
    </row>
    <row r="81" spans="1:6" ht="16.5" thickBot="1">
      <c r="A81" s="317">
        <v>14</v>
      </c>
      <c r="B81" s="318"/>
      <c r="C81" s="318" t="s">
        <v>323</v>
      </c>
      <c r="D81" s="279"/>
      <c r="E81" s="279"/>
      <c r="F81" s="319">
        <f>D81*E81</f>
        <v>0</v>
      </c>
    </row>
    <row r="82" spans="1:6" ht="16.5" thickBot="1">
      <c r="A82" s="317">
        <v>15</v>
      </c>
      <c r="B82" s="318"/>
      <c r="C82" s="318" t="s">
        <v>323</v>
      </c>
      <c r="D82" s="279"/>
      <c r="E82" s="319"/>
      <c r="F82" s="319">
        <f>D82*E82</f>
        <v>0</v>
      </c>
    </row>
    <row r="83" spans="1:6" ht="16.5" thickBot="1">
      <c r="A83" s="335"/>
      <c r="B83" s="336"/>
      <c r="C83" s="336"/>
      <c r="D83" s="337"/>
      <c r="E83" s="338"/>
      <c r="F83" s="319">
        <f>SUM(F68:F82)</f>
        <v>30000</v>
      </c>
    </row>
    <row r="84" spans="1:6" ht="15">
      <c r="A84" s="320"/>
      <c r="B84" s="320"/>
      <c r="C84" s="320"/>
      <c r="D84" s="320"/>
      <c r="E84" s="320"/>
      <c r="F84" s="320"/>
    </row>
    <row r="85" spans="1:6" ht="15.75">
      <c r="A85" s="178" t="s">
        <v>533</v>
      </c>
      <c r="B85" s="339"/>
      <c r="C85" s="340"/>
      <c r="D85" s="339"/>
      <c r="E85" s="339"/>
      <c r="F85" s="339"/>
    </row>
    <row r="86" spans="1:6" ht="16.5" thickBot="1">
      <c r="A86" s="178"/>
      <c r="B86" s="339"/>
      <c r="C86" s="339"/>
      <c r="D86" s="339"/>
      <c r="E86" s="339"/>
      <c r="F86" s="341"/>
    </row>
    <row r="87" spans="1:6" ht="16.5" thickBot="1">
      <c r="A87" s="234">
        <v>1</v>
      </c>
      <c r="B87" s="235" t="s">
        <v>457</v>
      </c>
      <c r="C87" s="235" t="s">
        <v>363</v>
      </c>
      <c r="D87" s="277">
        <v>100</v>
      </c>
      <c r="E87" s="287">
        <v>55</v>
      </c>
      <c r="F87" s="342">
        <f t="shared" ref="F87:F98" si="3">D87*E87</f>
        <v>5500</v>
      </c>
    </row>
    <row r="88" spans="1:6" ht="16.5" thickBot="1">
      <c r="A88" s="239">
        <v>2</v>
      </c>
      <c r="B88" s="240" t="s">
        <v>458</v>
      </c>
      <c r="C88" s="240" t="s">
        <v>323</v>
      </c>
      <c r="D88" s="279">
        <v>5</v>
      </c>
      <c r="E88" s="288">
        <v>200</v>
      </c>
      <c r="F88" s="342">
        <f t="shared" si="3"/>
        <v>1000</v>
      </c>
    </row>
    <row r="89" spans="1:6" ht="16.5" thickBot="1">
      <c r="A89" s="239">
        <v>3</v>
      </c>
      <c r="B89" s="240" t="s">
        <v>534</v>
      </c>
      <c r="C89" s="240" t="s">
        <v>355</v>
      </c>
      <c r="D89" s="279">
        <v>30</v>
      </c>
      <c r="E89" s="288">
        <v>130</v>
      </c>
      <c r="F89" s="343">
        <f t="shared" si="3"/>
        <v>3900</v>
      </c>
    </row>
    <row r="90" spans="1:6" ht="16.5" thickBot="1">
      <c r="A90" s="239">
        <v>4</v>
      </c>
      <c r="B90" s="240" t="s">
        <v>460</v>
      </c>
      <c r="C90" s="240" t="s">
        <v>373</v>
      </c>
      <c r="D90" s="279">
        <v>15</v>
      </c>
      <c r="E90" s="289">
        <v>65</v>
      </c>
      <c r="F90" s="343">
        <f t="shared" si="3"/>
        <v>975</v>
      </c>
    </row>
    <row r="91" spans="1:6" ht="16.5" thickBot="1">
      <c r="A91" s="239">
        <v>5</v>
      </c>
      <c r="B91" s="240" t="s">
        <v>535</v>
      </c>
      <c r="C91" s="240" t="s">
        <v>323</v>
      </c>
      <c r="D91" s="279">
        <v>16</v>
      </c>
      <c r="E91" s="289">
        <v>95</v>
      </c>
      <c r="F91" s="343">
        <f t="shared" si="3"/>
        <v>1520</v>
      </c>
    </row>
    <row r="92" spans="1:6" ht="16.5" thickBot="1">
      <c r="A92" s="239">
        <v>6</v>
      </c>
      <c r="B92" s="240" t="s">
        <v>462</v>
      </c>
      <c r="C92" s="240" t="s">
        <v>323</v>
      </c>
      <c r="D92" s="279">
        <v>15</v>
      </c>
      <c r="E92" s="289">
        <v>130</v>
      </c>
      <c r="F92" s="343">
        <f t="shared" si="3"/>
        <v>1950</v>
      </c>
    </row>
    <row r="93" spans="1:6" ht="16.5" thickBot="1">
      <c r="A93" s="239">
        <v>7</v>
      </c>
      <c r="B93" s="240" t="s">
        <v>536</v>
      </c>
      <c r="C93" s="240" t="s">
        <v>323</v>
      </c>
      <c r="D93" s="279"/>
      <c r="E93" s="289">
        <v>0</v>
      </c>
      <c r="F93" s="343">
        <f t="shared" si="3"/>
        <v>0</v>
      </c>
    </row>
    <row r="94" spans="1:6" ht="16.5" thickBot="1">
      <c r="A94" s="239">
        <v>8</v>
      </c>
      <c r="B94" s="240" t="s">
        <v>464</v>
      </c>
      <c r="C94" s="240" t="s">
        <v>323</v>
      </c>
      <c r="D94" s="279">
        <v>2</v>
      </c>
      <c r="E94" s="289">
        <v>300</v>
      </c>
      <c r="F94" s="343">
        <f t="shared" si="3"/>
        <v>600</v>
      </c>
    </row>
    <row r="95" spans="1:6" ht="16.5" thickBot="1">
      <c r="A95" s="239">
        <v>9</v>
      </c>
      <c r="B95" s="240" t="s">
        <v>465</v>
      </c>
      <c r="C95" s="240" t="s">
        <v>323</v>
      </c>
      <c r="D95" s="279">
        <v>10</v>
      </c>
      <c r="E95" s="289">
        <v>92</v>
      </c>
      <c r="F95" s="343">
        <f t="shared" si="3"/>
        <v>920</v>
      </c>
    </row>
    <row r="96" spans="1:6" ht="16.5" thickBot="1">
      <c r="A96" s="239">
        <v>10</v>
      </c>
      <c r="B96" s="240" t="s">
        <v>641</v>
      </c>
      <c r="C96" s="240" t="s">
        <v>323</v>
      </c>
      <c r="D96" s="279">
        <v>35</v>
      </c>
      <c r="E96" s="289">
        <v>98</v>
      </c>
      <c r="F96" s="343">
        <f t="shared" si="3"/>
        <v>3430</v>
      </c>
    </row>
    <row r="97" spans="1:6" ht="16.5" thickBot="1">
      <c r="A97" s="239">
        <v>11</v>
      </c>
      <c r="B97" s="240" t="s">
        <v>467</v>
      </c>
      <c r="C97" s="240" t="s">
        <v>373</v>
      </c>
      <c r="D97" s="279">
        <v>10</v>
      </c>
      <c r="E97" s="290">
        <v>137</v>
      </c>
      <c r="F97" s="343">
        <f t="shared" si="3"/>
        <v>1370</v>
      </c>
    </row>
    <row r="98" spans="1:6" ht="16.5" thickBot="1">
      <c r="A98" s="239">
        <v>12</v>
      </c>
      <c r="B98" s="240" t="s">
        <v>463</v>
      </c>
      <c r="C98" s="240" t="s">
        <v>373</v>
      </c>
      <c r="D98" s="279">
        <v>40</v>
      </c>
      <c r="E98" s="289">
        <v>96</v>
      </c>
      <c r="F98" s="343">
        <f t="shared" si="3"/>
        <v>3840</v>
      </c>
    </row>
    <row r="99" spans="1:6" ht="15.75">
      <c r="A99" s="178"/>
      <c r="B99" s="339"/>
      <c r="C99" s="339"/>
      <c r="D99" s="339"/>
      <c r="E99" s="344" t="s">
        <v>393</v>
      </c>
      <c r="F99" s="247">
        <f>SUM(F87:F98)</f>
        <v>25005</v>
      </c>
    </row>
    <row r="100" spans="1:6" ht="15">
      <c r="A100" s="320"/>
      <c r="B100" s="320"/>
      <c r="C100" s="320"/>
      <c r="D100" s="320"/>
      <c r="E100" s="320"/>
      <c r="F100" s="320"/>
    </row>
    <row r="102" spans="1:6" ht="15.75">
      <c r="B102" s="324" t="s">
        <v>537</v>
      </c>
      <c r="C102" s="320"/>
      <c r="D102" s="320"/>
      <c r="E102" s="320"/>
      <c r="F102" s="320"/>
    </row>
    <row r="103" spans="1:6" ht="15">
      <c r="B103" s="320"/>
      <c r="C103" s="320"/>
      <c r="D103" s="320"/>
      <c r="E103" s="320"/>
      <c r="F103" s="320"/>
    </row>
    <row r="104" spans="1:6" ht="15.75">
      <c r="B104" s="324" t="s">
        <v>496</v>
      </c>
      <c r="C104" s="320"/>
      <c r="D104" s="320"/>
      <c r="E104" s="320"/>
      <c r="F104" s="345">
        <f>F42</f>
        <v>210626</v>
      </c>
    </row>
    <row r="105" spans="1:6" ht="15.75">
      <c r="B105" s="324" t="s">
        <v>350</v>
      </c>
      <c r="C105" s="320"/>
      <c r="D105" s="320"/>
      <c r="E105" s="320"/>
      <c r="F105" s="345">
        <f>F65</f>
        <v>140400</v>
      </c>
    </row>
    <row r="106" spans="1:6" ht="15.75">
      <c r="B106" s="324"/>
      <c r="C106" s="320"/>
      <c r="D106" s="346" t="s">
        <v>393</v>
      </c>
      <c r="E106" s="320"/>
      <c r="F106" s="345">
        <f>F104+F105</f>
        <v>351026</v>
      </c>
    </row>
    <row r="107" spans="1:6" ht="15">
      <c r="B107" s="320"/>
      <c r="C107" s="320"/>
      <c r="D107" s="320"/>
      <c r="E107" s="320"/>
      <c r="F107" s="320"/>
    </row>
    <row r="108" spans="1:6" ht="15.75">
      <c r="B108" s="324" t="s">
        <v>480</v>
      </c>
      <c r="C108" s="320"/>
      <c r="D108" s="320"/>
      <c r="E108" s="320"/>
      <c r="F108" s="345">
        <v>0</v>
      </c>
    </row>
    <row r="109" spans="1:6" ht="15.75">
      <c r="B109" s="324" t="s">
        <v>484</v>
      </c>
      <c r="C109" s="320"/>
      <c r="D109" s="320"/>
      <c r="E109" s="320"/>
      <c r="F109" s="347">
        <v>20000</v>
      </c>
    </row>
    <row r="110" spans="1:6" ht="15.75">
      <c r="B110" s="324" t="s">
        <v>555</v>
      </c>
      <c r="C110" s="320"/>
      <c r="D110" s="320"/>
      <c r="E110" s="320"/>
      <c r="F110" s="345">
        <v>123000</v>
      </c>
    </row>
    <row r="111" spans="1:6" ht="15.75">
      <c r="B111" s="324" t="s">
        <v>538</v>
      </c>
      <c r="C111" s="320"/>
      <c r="D111" s="320"/>
      <c r="E111" s="320"/>
      <c r="F111" s="345">
        <v>35000</v>
      </c>
    </row>
    <row r="112" spans="1:6" ht="15.75">
      <c r="B112" s="324" t="s">
        <v>539</v>
      </c>
      <c r="C112" s="320"/>
      <c r="D112" s="320"/>
      <c r="E112" s="348"/>
      <c r="F112" s="345">
        <f>F113+F114</f>
        <v>55005</v>
      </c>
    </row>
    <row r="113" spans="1:6" ht="15">
      <c r="B113" s="320" t="s">
        <v>540</v>
      </c>
      <c r="C113" s="320"/>
      <c r="D113" s="320"/>
      <c r="E113" s="349"/>
      <c r="F113" s="349">
        <v>30000</v>
      </c>
    </row>
    <row r="114" spans="1:6" ht="15">
      <c r="B114" s="320" t="s">
        <v>456</v>
      </c>
      <c r="C114" s="320"/>
      <c r="D114" s="320"/>
      <c r="E114" s="349"/>
      <c r="F114" s="349">
        <v>25005</v>
      </c>
    </row>
    <row r="115" spans="1:6" ht="15.75">
      <c r="B115" s="320"/>
      <c r="C115" s="320"/>
      <c r="D115" s="324" t="s">
        <v>541</v>
      </c>
      <c r="E115" s="324"/>
      <c r="F115" s="345">
        <f>F108+F109+F110+F111+F112</f>
        <v>233005</v>
      </c>
    </row>
    <row r="116" spans="1:6" ht="15">
      <c r="B116" s="320"/>
      <c r="C116" s="320"/>
      <c r="D116" s="320"/>
      <c r="E116" s="320"/>
      <c r="F116" s="350"/>
    </row>
    <row r="117" spans="1:6" ht="15.75">
      <c r="B117" s="351"/>
      <c r="C117" s="320"/>
      <c r="D117" s="346"/>
      <c r="E117" s="320"/>
      <c r="F117" s="347"/>
    </row>
    <row r="118" spans="1:6" ht="15.75">
      <c r="B118" s="351"/>
    </row>
    <row r="119" spans="1:6" ht="15.75">
      <c r="A119" s="351"/>
      <c r="B119" s="351"/>
      <c r="C119" s="351"/>
      <c r="D119" s="351"/>
      <c r="E119" s="351"/>
      <c r="F119" s="351"/>
    </row>
    <row r="120" spans="1:6" ht="15.75">
      <c r="A120" s="352"/>
      <c r="B120" s="353"/>
      <c r="F120" s="353"/>
    </row>
    <row r="121" spans="1:6" ht="15.75">
      <c r="A121" s="352"/>
      <c r="B121" s="354"/>
      <c r="F121" s="353"/>
    </row>
    <row r="122" spans="1:6" ht="15.75">
      <c r="A122" s="352"/>
      <c r="B122" s="352"/>
      <c r="C122" s="352"/>
      <c r="D122" s="355"/>
      <c r="E122" s="356"/>
      <c r="F122" s="357"/>
    </row>
    <row r="123" spans="1:6" ht="15.75">
      <c r="A123" s="352"/>
      <c r="B123" s="352"/>
      <c r="C123" s="352"/>
      <c r="D123" s="355"/>
      <c r="E123" s="356"/>
      <c r="F123" s="357"/>
    </row>
    <row r="124" spans="1:6" ht="15.75">
      <c r="A124" s="352"/>
      <c r="B124" s="353" t="s">
        <v>493</v>
      </c>
      <c r="E124" s="309" t="s">
        <v>556</v>
      </c>
      <c r="F124" s="358"/>
    </row>
    <row r="125" spans="1:6" ht="15.75">
      <c r="A125" s="352"/>
      <c r="B125" s="353" t="s">
        <v>572</v>
      </c>
      <c r="D125" s="309" t="s">
        <v>571</v>
      </c>
      <c r="F125" s="358"/>
    </row>
    <row r="126" spans="1:6" ht="15.75">
      <c r="A126" s="352"/>
      <c r="B126" s="352"/>
      <c r="C126" s="352"/>
      <c r="D126" s="355"/>
      <c r="E126" s="356"/>
      <c r="F126" s="359"/>
    </row>
    <row r="127" spans="1:6" ht="15.75">
      <c r="A127" s="352"/>
      <c r="B127" s="352"/>
      <c r="C127" s="352"/>
      <c r="D127" s="355"/>
      <c r="E127" s="356"/>
      <c r="F127" s="357"/>
    </row>
    <row r="128" spans="1:6" ht="15.75">
      <c r="A128" s="352"/>
      <c r="B128" s="352"/>
      <c r="C128" s="352"/>
      <c r="D128" s="355"/>
      <c r="E128" s="356"/>
      <c r="F128" s="357"/>
    </row>
    <row r="129" spans="1:6" ht="15.75">
      <c r="A129" s="352"/>
      <c r="B129" s="352"/>
      <c r="C129" s="352"/>
      <c r="D129" s="355"/>
      <c r="E129" s="356"/>
      <c r="F129" s="357"/>
    </row>
    <row r="130" spans="1:6" ht="15.75">
      <c r="A130" s="352"/>
      <c r="B130" s="352"/>
      <c r="C130" s="352"/>
      <c r="D130" s="355"/>
      <c r="E130" s="356"/>
      <c r="F130" s="357"/>
    </row>
    <row r="131" spans="1:6" ht="15.75">
      <c r="A131" s="352"/>
      <c r="B131" s="352"/>
      <c r="C131" s="352"/>
      <c r="D131" s="355"/>
      <c r="E131" s="356"/>
      <c r="F131" s="357"/>
    </row>
    <row r="132" spans="1:6" ht="15.75">
      <c r="A132" s="352"/>
      <c r="B132" s="352"/>
      <c r="C132" s="352"/>
      <c r="D132" s="355"/>
      <c r="E132" s="356"/>
      <c r="F132" s="357"/>
    </row>
    <row r="133" spans="1:6" ht="15.75">
      <c r="A133" s="352"/>
      <c r="B133" s="352"/>
      <c r="C133" s="352"/>
      <c r="D133" s="355"/>
      <c r="E133" s="356"/>
      <c r="F133" s="357"/>
    </row>
    <row r="134" spans="1:6" ht="15.75">
      <c r="A134" s="352"/>
      <c r="B134" s="352"/>
      <c r="C134" s="352"/>
      <c r="D134" s="355"/>
      <c r="E134" s="356"/>
      <c r="F134" s="357"/>
    </row>
    <row r="135" spans="1:6" ht="15.75">
      <c r="A135" s="352"/>
      <c r="B135" s="352"/>
      <c r="C135" s="352"/>
      <c r="D135" s="355"/>
      <c r="E135" s="356"/>
      <c r="F135" s="357"/>
    </row>
    <row r="136" spans="1:6" ht="15.75">
      <c r="A136" s="352"/>
      <c r="B136" s="352"/>
      <c r="C136" s="352"/>
      <c r="D136" s="355"/>
      <c r="E136" s="356"/>
      <c r="F136" s="357"/>
    </row>
    <row r="137" spans="1:6" ht="15.75">
      <c r="A137" s="352"/>
      <c r="B137" s="352"/>
      <c r="C137" s="352"/>
      <c r="D137" s="355"/>
      <c r="E137" s="356"/>
      <c r="F137" s="357"/>
    </row>
    <row r="138" spans="1:6" ht="15.75">
      <c r="F138" s="345"/>
    </row>
    <row r="139" spans="1:6">
      <c r="F139" s="360"/>
    </row>
    <row r="140" spans="1:6">
      <c r="F140" s="360"/>
    </row>
    <row r="141" spans="1:6">
      <c r="F141" s="360"/>
    </row>
    <row r="142" spans="1:6" ht="15.75">
      <c r="B142" s="324"/>
      <c r="F142" s="345"/>
    </row>
    <row r="143" spans="1:6" ht="15.75">
      <c r="B143" s="353"/>
      <c r="F143" s="353"/>
    </row>
    <row r="144" spans="1:6" ht="15.75">
      <c r="B144" s="354"/>
      <c r="F144" s="35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PLAN 2020.</vt:lpstr>
      <vt:lpstr>primarna</vt:lpstr>
      <vt:lpstr>stom</vt:lpstr>
      <vt:lpstr>'PLAN 2020.'!Print_Area</vt:lpstr>
      <vt:lpstr>primarna!Print_Area</vt:lpstr>
      <vt:lpstr>stom!Print_Area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 Vacić</dc:creator>
  <cp:lastModifiedBy>User</cp:lastModifiedBy>
  <cp:lastPrinted>2020-05-19T10:58:29Z</cp:lastPrinted>
  <dcterms:created xsi:type="dcterms:W3CDTF">2017-05-19T09:08:01Z</dcterms:created>
  <dcterms:modified xsi:type="dcterms:W3CDTF">2020-06-02T11:14:17Z</dcterms:modified>
</cp:coreProperties>
</file>